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5" sheetId="1" r:id="rId1"/>
  </sheets>
  <definedNames>
    <definedName name="_xlnm.Print_Titles" localSheetId="0">'2015'!$9:$9</definedName>
    <definedName name="_xlnm.Print_Area" localSheetId="0">'2015'!$A$1:$V$263</definedName>
  </definedNames>
  <calcPr fullCalcOnLoad="1" refMode="R1C1"/>
</workbook>
</file>

<file path=xl/sharedStrings.xml><?xml version="1.0" encoding="utf-8"?>
<sst xmlns="http://schemas.openxmlformats.org/spreadsheetml/2006/main" count="528" uniqueCount="159">
  <si>
    <t>01.00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</si>
  <si>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</si>
  <si>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</si>
  <si>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</si>
  <si>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</si>
  <si>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</si>
  <si>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</si>
  <si>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</si>
  <si>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</si>
  <si>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</si>
  <si>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</si>
  <si>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внутреннего долга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</si>
  <si>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</si>
  <si>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</si>
  <si>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</si>
  <si>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</si>
  <si>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01.02</t>
  </si>
  <si>
    <t>итого:</t>
  </si>
  <si>
    <t>итог:</t>
  </si>
  <si>
    <t>01.03</t>
  </si>
  <si>
    <t>01.04</t>
  </si>
  <si>
    <t>РАЗДЕЛ 01.00 ОБЩЕГОСУДАРСТВЕННЫЕ ВОПРОСЫ</t>
  </si>
  <si>
    <t>РАЗДЕЛ 02.00 НАЦИОНАЛЬНАЯ ОБОРОНА</t>
  </si>
  <si>
    <t>02.03</t>
  </si>
  <si>
    <t>01.11</t>
  </si>
  <si>
    <t>обслуживание гос. и муниципального долга</t>
  </si>
  <si>
    <t>резервные фонды</t>
  </si>
  <si>
    <t>др. общегосударственные расходы</t>
  </si>
  <si>
    <t>итого по разделу 01</t>
  </si>
  <si>
    <t>итого по разделу 02</t>
  </si>
  <si>
    <t>оплата труда и нач-я на выплаты по оплате труда</t>
  </si>
  <si>
    <t>РАЗДЕЛ 05.00 ЖИЛИЩНО-КОММУНАЛЬНОЕ ХОЗЯЙСТВО</t>
  </si>
  <si>
    <t>итого по разделу 05</t>
  </si>
  <si>
    <t>09.08</t>
  </si>
  <si>
    <t>05.03</t>
  </si>
  <si>
    <t>итого по разделу 11</t>
  </si>
  <si>
    <t xml:space="preserve">пособия по социальной помощи населению                  </t>
  </si>
  <si>
    <t>290</t>
  </si>
  <si>
    <t>07.07</t>
  </si>
  <si>
    <t>итого по разделу 07</t>
  </si>
  <si>
    <t>ИТОГО:</t>
  </si>
  <si>
    <t>РАЗДЕЛ 09.00 ЗДРАВООХРАНЕНИЕ, 
ФИЗИЧЕСКАЯ КУЛЬТУРА И СПОРТ</t>
  </si>
  <si>
    <t>перечисления другим бюджетам бюджетной системы РФ</t>
  </si>
  <si>
    <t>проверка</t>
  </si>
  <si>
    <t>социальные пенсии, пособия,выплачиваемые орг-ми сектора гос.упр-ния</t>
  </si>
  <si>
    <t>пособия по социальной промощи</t>
  </si>
  <si>
    <t xml:space="preserve">РАЗДЕЛ 10 СОЦИАЛЬНАЯ ПОЛИТИКА </t>
  </si>
  <si>
    <t>10.03</t>
  </si>
  <si>
    <t>226</t>
  </si>
  <si>
    <t>итого по разделу 10</t>
  </si>
  <si>
    <t>310</t>
  </si>
  <si>
    <t>225</t>
  </si>
  <si>
    <t>05.02</t>
  </si>
  <si>
    <t>242</t>
  </si>
  <si>
    <t>прочие мероприятия</t>
  </si>
  <si>
    <t>340</t>
  </si>
  <si>
    <t>уличное освещение</t>
  </si>
  <si>
    <t>содержание мест захоронения</t>
  </si>
  <si>
    <t>Безвозмездные перечисления организациям, за исключением гос. и муниципальных организаций</t>
  </si>
  <si>
    <t xml:space="preserve">наименование </t>
  </si>
  <si>
    <t xml:space="preserve">РАЗДЕЛ 04.00 НАЦИОНАЛЬНАЯ ЭКОНОМИКА </t>
  </si>
  <si>
    <t>04.12</t>
  </si>
  <si>
    <t>итого по разделу 04</t>
  </si>
  <si>
    <t>итого по разделу 03</t>
  </si>
  <si>
    <t>03.14</t>
  </si>
  <si>
    <t>РАЗДЕЛ 03.00  НАЦИОНАЛЬНАЯ БЕЗОПАСНОСТЬ И ПРАВООХРАНИТЕЛЬНАЯ ДЕЯТЕЛЬНОСТЬ</t>
  </si>
  <si>
    <t>01.06</t>
  </si>
  <si>
    <t>03.09</t>
  </si>
  <si>
    <t>др. вопросы в обл. нац. без-сти и правоохр-ой деят-сти</t>
  </si>
  <si>
    <t>защита насел-я и территории от последствий чрезвыч. сит. природ. и техноген. хар-ра, гражданская оборона</t>
  </si>
  <si>
    <t>РАЗДЕЛ 08.00 КУЛЬТУРА, КИНЕМАТОГРАФИЯ, СРЕДСТВА МАССОВОЙ ИНФОРМАЦИИ</t>
  </si>
  <si>
    <t>08.01</t>
  </si>
  <si>
    <t>итого по разделу 08</t>
  </si>
  <si>
    <t>0908</t>
  </si>
  <si>
    <t>охрана семьи и детства</t>
  </si>
  <si>
    <t xml:space="preserve">РАЗДЕЛ 06.00 ОХРАНА ОКРУЖАЮЩЕЙ СРЕДЫ </t>
  </si>
  <si>
    <t>06.02</t>
  </si>
  <si>
    <t>итого по разделу 06</t>
  </si>
  <si>
    <t>01.07</t>
  </si>
  <si>
    <t>Обеспечение проведения выборов и референдумов</t>
  </si>
  <si>
    <t>212</t>
  </si>
  <si>
    <t>222</t>
  </si>
  <si>
    <t xml:space="preserve">Сбор, удал-е отходов, очистка сточн. вод </t>
  </si>
  <si>
    <t xml:space="preserve">Сбор, удаление отходов, очистка сточн. вод </t>
  </si>
  <si>
    <t>05.01</t>
  </si>
  <si>
    <t>Жилищное хозяйство</t>
  </si>
  <si>
    <t xml:space="preserve">компенсация выпададающих доходов </t>
  </si>
  <si>
    <t>капремонт жилищного фонда</t>
  </si>
  <si>
    <t>обследование жилых домов</t>
  </si>
  <si>
    <t>Коммунальное хозяйство</t>
  </si>
  <si>
    <t>Благоустройство</t>
  </si>
  <si>
    <t>озеленение</t>
  </si>
  <si>
    <t>собственные</t>
  </si>
  <si>
    <t>дотация
на выравнивание
ОБ</t>
  </si>
  <si>
    <t>ВУС</t>
  </si>
  <si>
    <t>тыс.руб.</t>
  </si>
  <si>
    <t>01.13</t>
  </si>
  <si>
    <t>РАЗДЕЛ 11.00 ФИЗИЧЕСКАЯ КУЛЬТУРА И СПОРТ</t>
  </si>
  <si>
    <t>11.05</t>
  </si>
  <si>
    <t>251</t>
  </si>
  <si>
    <t>итого по разделу 14</t>
  </si>
  <si>
    <t>в т.ч.</t>
  </si>
  <si>
    <t>04.01</t>
  </si>
  <si>
    <t>211</t>
  </si>
  <si>
    <t>213</t>
  </si>
  <si>
    <t>общеэкономические вопросы</t>
  </si>
  <si>
    <t>РАЗДЕЛ 07.00 ОБРАЗОВАНИЕ</t>
  </si>
  <si>
    <t xml:space="preserve">перечисления другим бюджетам бюджетной системы </t>
  </si>
  <si>
    <t>гос.полномочия  в сфере водоснабжения, водоотведения</t>
  </si>
  <si>
    <t>Дотация РФФП</t>
  </si>
  <si>
    <t>04.09</t>
  </si>
  <si>
    <t>ОБ ДЦП "Развитие автомобильных дорог местного значения"( дороги)</t>
  </si>
  <si>
    <t>содержание уличного освещения</t>
  </si>
  <si>
    <t xml:space="preserve">Другие вопросы в области национ. экономики </t>
  </si>
  <si>
    <t>263</t>
  </si>
  <si>
    <t>ДЦП "Чистая вода"</t>
  </si>
  <si>
    <t>Инж. Геологические изыскания</t>
  </si>
  <si>
    <t>Проектно-сметная документация</t>
  </si>
  <si>
    <t>ноябрь</t>
  </si>
  <si>
    <t>декабрь</t>
  </si>
  <si>
    <t>Ожидаемое 
исполнение
за 2013 год</t>
  </si>
  <si>
    <t>ожидаемая КЗ
на 01.01.2014 г.</t>
  </si>
  <si>
    <t>Исполнение 
на 01.11.2013 г.</t>
  </si>
  <si>
    <t>"Модернизация объектов коммун.инф-ры" подготовка к зиме</t>
  </si>
  <si>
    <t>ОБ "Модернизация объектов коммун.инф-ры" подготовка к зиме</t>
  </si>
  <si>
    <t>МБ "Модернизация объектов коммун.инф-ры" подготовка к зиме</t>
  </si>
  <si>
    <t>ДЦП "Развитие автомобильных дорог местного значения" (дворы)</t>
  </si>
  <si>
    <t xml:space="preserve">ДЦП "Модернизация объектов коммун.инф-ры" </t>
  </si>
  <si>
    <t xml:space="preserve">ОБ ДЦП "Чистая вода" </t>
  </si>
  <si>
    <t xml:space="preserve">МБ ДЦП "Чистая вода" </t>
  </si>
  <si>
    <t>Программа энергосбережения и повышение энергетич.эффективности на 2011-2015гг</t>
  </si>
  <si>
    <t>ОБ программа "Энергосбережение и пов. энергет.эффек-ти"</t>
  </si>
  <si>
    <t>МБ программа "Энергосбережение и пов. энергет.эффек-ти"</t>
  </si>
  <si>
    <t>10.01</t>
  </si>
  <si>
    <t>заработная плата согласно  итого</t>
  </si>
  <si>
    <t>начисления на выплаты по оплате труда ИТОГО</t>
  </si>
  <si>
    <t>заработная плата  (ИТОГО)</t>
  </si>
  <si>
    <t>РАЗДЕЛ 13</t>
  </si>
  <si>
    <t>231</t>
  </si>
  <si>
    <t>13.01</t>
  </si>
  <si>
    <t>РАСЧЁТ ПО ФУНКЦИОНАЛЬНОЙ СТРУКТУРЕ РАСХОДОВ
БЮДЖЕТА СЕМИГОРСКОГО СЕЛЬСКОГО ПОСЕЛЕНИЯ НА 2015 ГОД</t>
  </si>
  <si>
    <t>Потребность
на 2015 год</t>
  </si>
  <si>
    <t>Справочная № 1 к решению Думы
Семигорского сельского поселения
"О бюджете Семигорского
сельского поселения на 2015 год и на
плановый период 2016 и 2017 годов "
от "____" ___________ 2014 года №___</t>
  </si>
  <si>
    <t>Акцизы</t>
  </si>
  <si>
    <t>Субвенция</t>
  </si>
  <si>
    <r>
      <t>заработная плата согласно (</t>
    </r>
    <r>
      <rPr>
        <b/>
        <i/>
        <sz val="12"/>
        <color indexed="10"/>
        <rFont val="Times New Roman"/>
        <family val="1"/>
      </rPr>
      <t>мун.служ.)</t>
    </r>
  </si>
  <si>
    <r>
      <t>заработная плата согласно</t>
    </r>
    <r>
      <rPr>
        <b/>
        <i/>
        <sz val="12"/>
        <color indexed="10"/>
        <rFont val="Times New Roman"/>
        <family val="1"/>
      </rPr>
      <t xml:space="preserve"> (прочий персон.)</t>
    </r>
  </si>
  <si>
    <r>
      <t xml:space="preserve">начисления на выплаты по оплате труда </t>
    </r>
    <r>
      <rPr>
        <b/>
        <i/>
        <sz val="12"/>
        <color indexed="10"/>
        <rFont val="Times New Roman"/>
        <family val="1"/>
      </rPr>
      <t>(мун.служ.)</t>
    </r>
  </si>
  <si>
    <r>
      <t xml:space="preserve">начисления на выплаты по оплате труда </t>
    </r>
    <r>
      <rPr>
        <b/>
        <i/>
        <sz val="12"/>
        <color indexed="10"/>
        <rFont val="Times New Roman"/>
        <family val="1"/>
      </rPr>
      <t>(прочий персон.)</t>
    </r>
  </si>
  <si>
    <r>
      <t xml:space="preserve">заработная плата  </t>
    </r>
    <r>
      <rPr>
        <b/>
        <i/>
        <sz val="12"/>
        <color indexed="10"/>
        <rFont val="Times New Roman"/>
        <family val="1"/>
      </rPr>
      <t>(вспомогательный персонал)</t>
    </r>
  </si>
  <si>
    <r>
      <t xml:space="preserve">заработная плата </t>
    </r>
    <r>
      <rPr>
        <b/>
        <i/>
        <sz val="12"/>
        <color indexed="10"/>
        <rFont val="Times New Roman"/>
        <family val="1"/>
      </rPr>
      <t xml:space="preserve"> (основной персонал)</t>
    </r>
  </si>
  <si>
    <r>
      <t>начисления на выплаты по оплате труда</t>
    </r>
    <r>
      <rPr>
        <b/>
        <i/>
        <sz val="12"/>
        <color indexed="10"/>
        <rFont val="Times New Roman"/>
        <family val="1"/>
      </rPr>
      <t xml:space="preserve"> (основной перс.)</t>
    </r>
  </si>
  <si>
    <r>
      <t xml:space="preserve">начисления на выплаты по оплате труда </t>
    </r>
    <r>
      <rPr>
        <b/>
        <i/>
        <sz val="12"/>
        <color indexed="10"/>
        <rFont val="Times New Roman"/>
        <family val="1"/>
      </rPr>
      <t>(вспом.персон.)</t>
    </r>
  </si>
  <si>
    <t>Субсидия на з/плату главы, мун.служ, осн.перс. культуры</t>
  </si>
  <si>
    <t>План на 2015 год 
РД 66 
от 29.12.2014</t>
  </si>
  <si>
    <t>внесение изменений</t>
  </si>
  <si>
    <t>Уточненный план на 2015 год 
РД ____
от 31.03.2015</t>
  </si>
  <si>
    <t>Исполнено на 01.03.2015</t>
  </si>
  <si>
    <t xml:space="preserve">Справочная №1
к решению Думы 
Семигорского сельского поселения 
 "О внесении изменений в Решение Думы Семигорского СП № 66 от 29.12.2014г. "О бюджете Семигорского сельского поселения на 2015 год и на плановый период 2016 и 2017 годов"
от "___" ______________  2015  г. №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</si>
</sst>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#,##0.0000"/>
    <numFmt numFmtId="172" formatCode="0.000"/>
    <numFmt numFmtId="173" formatCode="0.0000"/>
  </numFmts>
  <fonts count="5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2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FF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0" borderId="0" applyNumberFormat="0" applyBorder="0" applyAlignment="0" applyProtection="0"/>
    <xf numFmtId="0" fontId="42" fillId="3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11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2" borderId="2" applyNumberFormat="0" applyAlignment="0" applyProtection="0"/>
    <xf numFmtId="0" fontId="46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33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0" borderId="7" applyNumberFormat="0" applyAlignment="0" applyProtection="0"/>
    <xf numFmtId="0" fontId="2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7" borderId="10" xfId="0" applyFont="1" applyFill="1" applyBorder="1" applyAlignment="1">
      <alignment vertical="center"/>
    </xf>
    <xf numFmtId="0" fontId="5" fillId="7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vertical="center"/>
    </xf>
    <xf numFmtId="0" fontId="6" fillId="25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4" fillId="7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6" fillId="25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8" fillId="7" borderId="10" xfId="0" applyNumberFormat="1" applyFont="1" applyFill="1" applyBorder="1" applyAlignment="1">
      <alignment vertical="center"/>
    </xf>
    <xf numFmtId="0" fontId="8" fillId="7" borderId="1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25" borderId="10" xfId="0" applyFont="1" applyFill="1" applyBorder="1" applyAlignment="1">
      <alignment vertical="center"/>
    </xf>
    <xf numFmtId="0" fontId="8" fillId="25" borderId="10" xfId="0" applyFont="1" applyFill="1" applyBorder="1" applyAlignment="1">
      <alignment horizontal="center" vertical="center"/>
    </xf>
    <xf numFmtId="3" fontId="8" fillId="25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left" vertical="center"/>
    </xf>
    <xf numFmtId="0" fontId="4" fillId="25" borderId="11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7" borderId="11" xfId="0" applyFont="1" applyFill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5" fillId="7" borderId="11" xfId="0" applyFont="1" applyFill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6" fillId="25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8" fillId="25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25" borderId="12" xfId="0" applyFont="1" applyFill="1" applyBorder="1" applyAlignment="1">
      <alignment vertical="center"/>
    </xf>
    <xf numFmtId="0" fontId="8" fillId="25" borderId="13" xfId="0" applyFont="1" applyFill="1" applyBorder="1" applyAlignment="1">
      <alignment horizontal="center" vertical="center"/>
    </xf>
    <xf numFmtId="0" fontId="8" fillId="25" borderId="13" xfId="0" applyFont="1" applyFill="1" applyBorder="1" applyAlignment="1">
      <alignment vertical="center"/>
    </xf>
    <xf numFmtId="3" fontId="8" fillId="25" borderId="13" xfId="0" applyNumberFormat="1" applyFont="1" applyFill="1" applyBorder="1" applyAlignment="1">
      <alignment vertical="center"/>
    </xf>
    <xf numFmtId="0" fontId="3" fillId="25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7" borderId="10" xfId="0" applyFont="1" applyFill="1" applyBorder="1" applyAlignment="1">
      <alignment vertical="center" wrapText="1"/>
    </xf>
    <xf numFmtId="0" fontId="4" fillId="7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1" fontId="4" fillId="0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5" fillId="2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7" fillId="0" borderId="14" xfId="0" applyFont="1" applyBorder="1" applyAlignment="1">
      <alignment horizontal="right" vertical="center"/>
    </xf>
    <xf numFmtId="3" fontId="5" fillId="25" borderId="10" xfId="0" applyNumberFormat="1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wrapText="1"/>
    </xf>
    <xf numFmtId="0" fontId="4" fillId="0" borderId="15" xfId="0" applyFont="1" applyFill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3" fontId="20" fillId="0" borderId="10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3" fontId="21" fillId="2" borderId="10" xfId="0" applyNumberFormat="1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3" fontId="5" fillId="0" borderId="1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Alignment="1">
      <alignment vertical="center"/>
    </xf>
    <xf numFmtId="0" fontId="4" fillId="25" borderId="16" xfId="0" applyFont="1" applyFill="1" applyBorder="1" applyAlignment="1">
      <alignment vertical="center"/>
    </xf>
    <xf numFmtId="0" fontId="4" fillId="25" borderId="17" xfId="0" applyFont="1" applyFill="1" applyBorder="1" applyAlignment="1">
      <alignment horizontal="center" vertical="center"/>
    </xf>
    <xf numFmtId="0" fontId="4" fillId="25" borderId="17" xfId="0" applyFont="1" applyFill="1" applyBorder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164" fontId="8" fillId="25" borderId="13" xfId="0" applyNumberFormat="1" applyFont="1" applyFill="1" applyBorder="1" applyAlignment="1">
      <alignment vertical="center"/>
    </xf>
    <xf numFmtId="164" fontId="20" fillId="0" borderId="10" xfId="0" applyNumberFormat="1" applyFont="1" applyBorder="1" applyAlignment="1">
      <alignment vertical="center"/>
    </xf>
    <xf numFmtId="164" fontId="4" fillId="25" borderId="17" xfId="0" applyNumberFormat="1" applyFont="1" applyFill="1" applyBorder="1" applyAlignment="1">
      <alignment vertical="center"/>
    </xf>
    <xf numFmtId="164" fontId="8" fillId="25" borderId="10" xfId="0" applyNumberFormat="1" applyFont="1" applyFill="1" applyBorder="1" applyAlignment="1">
      <alignment vertical="center"/>
    </xf>
    <xf numFmtId="164" fontId="8" fillId="25" borderId="19" xfId="0" applyNumberFormat="1" applyFont="1" applyFill="1" applyBorder="1" applyAlignment="1">
      <alignment vertical="center"/>
    </xf>
    <xf numFmtId="164" fontId="4" fillId="26" borderId="10" xfId="0" applyNumberFormat="1" applyFont="1" applyFill="1" applyBorder="1" applyAlignment="1">
      <alignment vertical="center"/>
    </xf>
    <xf numFmtId="164" fontId="5" fillId="26" borderId="10" xfId="0" applyNumberFormat="1" applyFont="1" applyFill="1" applyBorder="1" applyAlignment="1">
      <alignment vertical="center"/>
    </xf>
    <xf numFmtId="164" fontId="6" fillId="26" borderId="10" xfId="0" applyNumberFormat="1" applyFont="1" applyFill="1" applyBorder="1" applyAlignment="1">
      <alignment vertical="center"/>
    </xf>
    <xf numFmtId="164" fontId="8" fillId="26" borderId="10" xfId="0" applyNumberFormat="1" applyFont="1" applyFill="1" applyBorder="1" applyAlignment="1">
      <alignment vertical="center"/>
    </xf>
    <xf numFmtId="164" fontId="3" fillId="26" borderId="10" xfId="0" applyNumberFormat="1" applyFont="1" applyFill="1" applyBorder="1" applyAlignment="1">
      <alignment vertical="center"/>
    </xf>
    <xf numFmtId="164" fontId="1" fillId="26" borderId="10" xfId="0" applyNumberFormat="1" applyFont="1" applyFill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64" fontId="4" fillId="0" borderId="19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5" fillId="0" borderId="19" xfId="0" applyNumberFormat="1" applyFont="1" applyBorder="1" applyAlignment="1">
      <alignment vertical="center"/>
    </xf>
    <xf numFmtId="164" fontId="4" fillId="7" borderId="10" xfId="0" applyNumberFormat="1" applyFont="1" applyFill="1" applyBorder="1" applyAlignment="1">
      <alignment vertical="center"/>
    </xf>
    <xf numFmtId="164" fontId="4" fillId="7" borderId="19" xfId="0" applyNumberFormat="1" applyFont="1" applyFill="1" applyBorder="1" applyAlignment="1">
      <alignment vertical="center"/>
    </xf>
    <xf numFmtId="164" fontId="4" fillId="2" borderId="10" xfId="0" applyNumberFormat="1" applyFont="1" applyFill="1" applyBorder="1" applyAlignment="1">
      <alignment vertical="center"/>
    </xf>
    <xf numFmtId="164" fontId="4" fillId="2" borderId="19" xfId="0" applyNumberFormat="1" applyFont="1" applyFill="1" applyBorder="1" applyAlignment="1">
      <alignment vertical="center"/>
    </xf>
    <xf numFmtId="164" fontId="20" fillId="0" borderId="19" xfId="0" applyNumberFormat="1" applyFont="1" applyBorder="1" applyAlignment="1">
      <alignment vertical="center"/>
    </xf>
    <xf numFmtId="164" fontId="13" fillId="0" borderId="10" xfId="0" applyNumberFormat="1" applyFont="1" applyBorder="1" applyAlignment="1">
      <alignment vertical="center"/>
    </xf>
    <xf numFmtId="164" fontId="13" fillId="0" borderId="19" xfId="0" applyNumberFormat="1" applyFont="1" applyBorder="1" applyAlignment="1">
      <alignment vertical="center"/>
    </xf>
    <xf numFmtId="164" fontId="6" fillId="25" borderId="10" xfId="0" applyNumberFormat="1" applyFont="1" applyFill="1" applyBorder="1" applyAlignment="1">
      <alignment vertical="center"/>
    </xf>
    <xf numFmtId="164" fontId="6" fillId="25" borderId="19" xfId="0" applyNumberFormat="1" applyFont="1" applyFill="1" applyBorder="1" applyAlignment="1">
      <alignment vertical="center"/>
    </xf>
    <xf numFmtId="164" fontId="8" fillId="7" borderId="10" xfId="0" applyNumberFormat="1" applyFont="1" applyFill="1" applyBorder="1" applyAlignment="1">
      <alignment vertical="center"/>
    </xf>
    <xf numFmtId="164" fontId="8" fillId="7" borderId="19" xfId="0" applyNumberFormat="1" applyFont="1" applyFill="1" applyBorder="1" applyAlignment="1">
      <alignment vertical="center"/>
    </xf>
    <xf numFmtId="164" fontId="5" fillId="25" borderId="10" xfId="0" applyNumberFormat="1" applyFont="1" applyFill="1" applyBorder="1" applyAlignment="1">
      <alignment vertical="center"/>
    </xf>
    <xf numFmtId="164" fontId="5" fillId="25" borderId="19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4" fontId="1" fillId="25" borderId="10" xfId="0" applyNumberFormat="1" applyFont="1" applyFill="1" applyBorder="1" applyAlignment="1">
      <alignment vertical="center"/>
    </xf>
    <xf numFmtId="164" fontId="1" fillId="25" borderId="19" xfId="0" applyNumberFormat="1" applyFont="1" applyFill="1" applyBorder="1" applyAlignment="1">
      <alignment vertical="center"/>
    </xf>
    <xf numFmtId="164" fontId="3" fillId="25" borderId="10" xfId="0" applyNumberFormat="1" applyFont="1" applyFill="1" applyBorder="1" applyAlignment="1">
      <alignment vertical="center"/>
    </xf>
    <xf numFmtId="164" fontId="3" fillId="25" borderId="19" xfId="0" applyNumberFormat="1" applyFont="1" applyFill="1" applyBorder="1" applyAlignment="1">
      <alignment vertical="center"/>
    </xf>
    <xf numFmtId="164" fontId="18" fillId="0" borderId="10" xfId="0" applyNumberFormat="1" applyFont="1" applyBorder="1" applyAlignment="1">
      <alignment vertical="center"/>
    </xf>
    <xf numFmtId="164" fontId="18" fillId="0" borderId="19" xfId="0" applyNumberFormat="1" applyFont="1" applyBorder="1" applyAlignment="1">
      <alignment vertical="center"/>
    </xf>
    <xf numFmtId="164" fontId="1" fillId="2" borderId="10" xfId="0" applyNumberFormat="1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5" fillId="2" borderId="10" xfId="0" applyNumberFormat="1" applyFont="1" applyFill="1" applyBorder="1" applyAlignment="1">
      <alignment vertical="center"/>
    </xf>
    <xf numFmtId="164" fontId="14" fillId="2" borderId="10" xfId="0" applyNumberFormat="1" applyFont="1" applyFill="1" applyBorder="1" applyAlignment="1">
      <alignment vertical="center"/>
    </xf>
    <xf numFmtId="164" fontId="15" fillId="2" borderId="10" xfId="0" applyNumberFormat="1" applyFont="1" applyFill="1" applyBorder="1" applyAlignment="1">
      <alignment vertical="center"/>
    </xf>
    <xf numFmtId="164" fontId="3" fillId="2" borderId="10" xfId="0" applyNumberFormat="1" applyFont="1" applyFill="1" applyBorder="1" applyAlignment="1">
      <alignment vertical="center"/>
    </xf>
    <xf numFmtId="164" fontId="3" fillId="2" borderId="19" xfId="0" applyNumberFormat="1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vertical="center"/>
    </xf>
    <xf numFmtId="164" fontId="8" fillId="0" borderId="19" xfId="0" applyNumberFormat="1" applyFont="1" applyFill="1" applyBorder="1" applyAlignment="1">
      <alignment vertical="center"/>
    </xf>
    <xf numFmtId="164" fontId="8" fillId="25" borderId="2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20" fillId="2" borderId="10" xfId="0" applyNumberFormat="1" applyFont="1" applyFill="1" applyBorder="1" applyAlignment="1" applyProtection="1">
      <alignment vertical="center"/>
      <protection locked="0"/>
    </xf>
    <xf numFmtId="3" fontId="5" fillId="2" borderId="10" xfId="0" applyNumberFormat="1" applyFont="1" applyFill="1" applyBorder="1" applyAlignment="1" applyProtection="1">
      <alignment vertical="center"/>
      <protection locked="0"/>
    </xf>
    <xf numFmtId="3" fontId="5" fillId="0" borderId="10" xfId="0" applyNumberFormat="1" applyFont="1" applyBorder="1" applyAlignment="1" applyProtection="1">
      <alignment vertical="center"/>
      <protection locked="0"/>
    </xf>
    <xf numFmtId="3" fontId="4" fillId="0" borderId="10" xfId="0" applyNumberFormat="1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3" fontId="6" fillId="25" borderId="10" xfId="0" applyNumberFormat="1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1" fontId="5" fillId="0" borderId="10" xfId="0" applyNumberFormat="1" applyFont="1" applyFill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vertical="center"/>
      <protection locked="0"/>
    </xf>
    <xf numFmtId="0" fontId="19" fillId="0" borderId="10" xfId="0" applyFont="1" applyBorder="1" applyAlignment="1" applyProtection="1">
      <alignment vertical="center"/>
      <protection locked="0"/>
    </xf>
    <xf numFmtId="0" fontId="20" fillId="0" borderId="10" xfId="0" applyFont="1" applyBorder="1" applyAlignment="1" applyProtection="1">
      <alignment vertical="center"/>
      <protection locked="0"/>
    </xf>
    <xf numFmtId="0" fontId="21" fillId="0" borderId="10" xfId="0" applyFont="1" applyBorder="1" applyAlignment="1" applyProtection="1">
      <alignment vertical="center"/>
      <protection locked="0"/>
    </xf>
    <xf numFmtId="164" fontId="4" fillId="25" borderId="21" xfId="0" applyNumberFormat="1" applyFont="1" applyFill="1" applyBorder="1" applyAlignment="1">
      <alignment vertical="center"/>
    </xf>
    <xf numFmtId="3" fontId="20" fillId="27" borderId="10" xfId="0" applyNumberFormat="1" applyFont="1" applyFill="1" applyBorder="1" applyAlignment="1">
      <alignment vertical="center"/>
    </xf>
    <xf numFmtId="3" fontId="20" fillId="27" borderId="10" xfId="0" applyNumberFormat="1" applyFont="1" applyFill="1" applyBorder="1" applyAlignment="1" applyProtection="1">
      <alignment vertical="center"/>
      <protection locked="0"/>
    </xf>
    <xf numFmtId="0" fontId="20" fillId="27" borderId="10" xfId="0" applyFont="1" applyFill="1" applyBorder="1" applyAlignment="1" applyProtection="1">
      <alignment vertical="center"/>
      <protection locked="0"/>
    </xf>
    <xf numFmtId="0" fontId="21" fillId="27" borderId="10" xfId="0" applyFont="1" applyFill="1" applyBorder="1" applyAlignment="1">
      <alignment vertical="center"/>
    </xf>
    <xf numFmtId="0" fontId="22" fillId="27" borderId="10" xfId="0" applyFont="1" applyFill="1" applyBorder="1" applyAlignment="1" applyProtection="1">
      <alignment vertical="center"/>
      <protection locked="0"/>
    </xf>
    <xf numFmtId="3" fontId="21" fillId="27" borderId="10" xfId="0" applyNumberFormat="1" applyFont="1" applyFill="1" applyBorder="1" applyAlignment="1">
      <alignment vertical="center"/>
    </xf>
    <xf numFmtId="0" fontId="22" fillId="27" borderId="10" xfId="0" applyFont="1" applyFill="1" applyBorder="1" applyAlignment="1">
      <alignment vertical="center"/>
    </xf>
    <xf numFmtId="169" fontId="5" fillId="2" borderId="10" xfId="0" applyNumberFormat="1" applyFont="1" applyFill="1" applyBorder="1" applyAlignment="1">
      <alignment vertical="center"/>
    </xf>
    <xf numFmtId="169" fontId="4" fillId="0" borderId="10" xfId="0" applyNumberFormat="1" applyFont="1" applyFill="1" applyBorder="1" applyAlignment="1">
      <alignment vertical="center"/>
    </xf>
    <xf numFmtId="169" fontId="5" fillId="0" borderId="10" xfId="0" applyNumberFormat="1" applyFont="1" applyBorder="1" applyAlignment="1">
      <alignment vertical="center"/>
    </xf>
    <xf numFmtId="169" fontId="4" fillId="0" borderId="10" xfId="0" applyNumberFormat="1" applyFont="1" applyBorder="1" applyAlignment="1">
      <alignment vertical="center"/>
    </xf>
    <xf numFmtId="169" fontId="8" fillId="7" borderId="10" xfId="0" applyNumberFormat="1" applyFont="1" applyFill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169" fontId="13" fillId="0" borderId="10" xfId="0" applyNumberFormat="1" applyFont="1" applyFill="1" applyBorder="1" applyAlignment="1">
      <alignment vertical="center"/>
    </xf>
    <xf numFmtId="169" fontId="5" fillId="0" borderId="10" xfId="0" applyNumberFormat="1" applyFont="1" applyFill="1" applyBorder="1" applyAlignment="1">
      <alignment vertical="center"/>
    </xf>
    <xf numFmtId="164" fontId="20" fillId="2" borderId="10" xfId="0" applyNumberFormat="1" applyFont="1" applyFill="1" applyBorder="1" applyAlignment="1">
      <alignment vertical="center"/>
    </xf>
    <xf numFmtId="169" fontId="18" fillId="0" borderId="10" xfId="0" applyNumberFormat="1" applyFont="1" applyBorder="1" applyAlignment="1">
      <alignment vertical="center"/>
    </xf>
    <xf numFmtId="169" fontId="20" fillId="2" borderId="10" xfId="0" applyNumberFormat="1" applyFont="1" applyFill="1" applyBorder="1" applyAlignment="1">
      <alignment vertical="center"/>
    </xf>
    <xf numFmtId="169" fontId="20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64" fontId="8" fillId="28" borderId="10" xfId="0" applyNumberFormat="1" applyFont="1" applyFill="1" applyBorder="1" applyAlignment="1">
      <alignment vertical="center"/>
    </xf>
    <xf numFmtId="169" fontId="1" fillId="2" borderId="10" xfId="0" applyNumberFormat="1" applyFont="1" applyFill="1" applyBorder="1" applyAlignment="1">
      <alignment vertical="center"/>
    </xf>
    <xf numFmtId="169" fontId="4" fillId="2" borderId="10" xfId="0" applyNumberFormat="1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164" fontId="55" fillId="0" borderId="10" xfId="0" applyNumberFormat="1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vertical="center"/>
    </xf>
    <xf numFmtId="164" fontId="18" fillId="0" borderId="10" xfId="0" applyNumberFormat="1" applyFont="1" applyFill="1" applyBorder="1" applyAlignment="1">
      <alignment vertical="center"/>
    </xf>
    <xf numFmtId="164" fontId="8" fillId="29" borderId="13" xfId="0" applyNumberFormat="1" applyFont="1" applyFill="1" applyBorder="1" applyAlignment="1">
      <alignment vertical="center"/>
    </xf>
    <xf numFmtId="164" fontId="8" fillId="29" borderId="10" xfId="0" applyNumberFormat="1" applyFont="1" applyFill="1" applyBorder="1" applyAlignment="1">
      <alignment vertical="center"/>
    </xf>
    <xf numFmtId="164" fontId="1" fillId="29" borderId="10" xfId="0" applyNumberFormat="1" applyFont="1" applyFill="1" applyBorder="1" applyAlignment="1">
      <alignment vertical="center"/>
    </xf>
    <xf numFmtId="164" fontId="5" fillId="29" borderId="10" xfId="0" applyNumberFormat="1" applyFont="1" applyFill="1" applyBorder="1" applyAlignment="1">
      <alignment vertical="center"/>
    </xf>
    <xf numFmtId="164" fontId="4" fillId="29" borderId="17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164" fontId="4" fillId="0" borderId="14" xfId="0" applyNumberFormat="1" applyFont="1" applyBorder="1" applyAlignment="1">
      <alignment horizontal="right" vertical="center"/>
    </xf>
    <xf numFmtId="164" fontId="4" fillId="0" borderId="22" xfId="0" applyNumberFormat="1" applyFont="1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 applyProtection="1">
      <alignment vertical="center"/>
      <protection locked="0"/>
    </xf>
    <xf numFmtId="3" fontId="5" fillId="0" borderId="14" xfId="0" applyNumberFormat="1" applyFont="1" applyFill="1" applyBorder="1" applyAlignment="1">
      <alignment vertical="center"/>
    </xf>
    <xf numFmtId="0" fontId="4" fillId="0" borderId="14" xfId="0" applyFont="1" applyFill="1" applyBorder="1" applyAlignment="1" applyProtection="1">
      <alignment vertical="center"/>
      <protection locked="0"/>
    </xf>
    <xf numFmtId="164" fontId="5" fillId="0" borderId="14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164" fontId="5" fillId="0" borderId="22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49" fontId="8" fillId="7" borderId="11" xfId="0" applyNumberFormat="1" applyFont="1" applyFill="1" applyBorder="1" applyAlignment="1">
      <alignment horizontal="left" vertical="center"/>
    </xf>
    <xf numFmtId="49" fontId="8" fillId="7" borderId="10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/>
    </xf>
    <xf numFmtId="0" fontId="4" fillId="25" borderId="23" xfId="0" applyFont="1" applyFill="1" applyBorder="1" applyAlignment="1">
      <alignment vertical="center"/>
    </xf>
    <xf numFmtId="0" fontId="4" fillId="25" borderId="24" xfId="0" applyFont="1" applyFill="1" applyBorder="1" applyAlignment="1">
      <alignment vertical="center"/>
    </xf>
    <xf numFmtId="0" fontId="4" fillId="25" borderId="14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25" borderId="23" xfId="0" applyFont="1" applyFill="1" applyBorder="1" applyAlignment="1">
      <alignment vertical="center" wrapText="1"/>
    </xf>
    <xf numFmtId="0" fontId="4" fillId="25" borderId="24" xfId="0" applyFont="1" applyFill="1" applyBorder="1" applyAlignment="1">
      <alignment vertical="center" wrapText="1"/>
    </xf>
    <xf numFmtId="0" fontId="4" fillId="25" borderId="14" xfId="0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left" vertical="center"/>
    </xf>
    <xf numFmtId="0" fontId="23" fillId="0" borderId="14" xfId="0" applyFont="1" applyBorder="1" applyAlignment="1">
      <alignment vertical="center"/>
    </xf>
    <xf numFmtId="0" fontId="4" fillId="25" borderId="11" xfId="0" applyFont="1" applyFill="1" applyBorder="1" applyAlignment="1">
      <alignment vertical="center"/>
    </xf>
    <xf numFmtId="0" fontId="4" fillId="25" borderId="10" xfId="0" applyFont="1" applyFill="1" applyBorder="1" applyAlignment="1">
      <alignment vertical="center"/>
    </xf>
    <xf numFmtId="0" fontId="11" fillId="0" borderId="0" xfId="0" applyFont="1" applyAlignment="1">
      <alignment horizontal="right" vertical="center" wrapText="1"/>
    </xf>
    <xf numFmtId="49" fontId="4" fillId="0" borderId="14" xfId="0" applyNumberFormat="1" applyFont="1" applyFill="1" applyBorder="1" applyAlignment="1">
      <alignment horizontal="left" vertical="center"/>
    </xf>
    <xf numFmtId="0" fontId="4" fillId="25" borderId="11" xfId="0" applyFont="1" applyFill="1" applyBorder="1" applyAlignment="1">
      <alignment vertical="center" wrapText="1"/>
    </xf>
    <xf numFmtId="0" fontId="4" fillId="25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9"/>
  <sheetViews>
    <sheetView tabSelected="1" view="pageBreakPreview" zoomScaleNormal="85" zoomScaleSheetLayoutView="100" zoomScalePageLayoutView="0" workbookViewId="0" topLeftCell="A26">
      <selection activeCell="X58" sqref="X58"/>
    </sheetView>
  </sheetViews>
  <sheetFormatPr defaultColWidth="9.00390625" defaultRowHeight="12.75"/>
  <cols>
    <col min="1" max="1" width="8.00390625" style="1" customWidth="1"/>
    <col min="2" max="2" width="7.00390625" style="2" customWidth="1"/>
    <col min="3" max="3" width="60.25390625" style="1" customWidth="1"/>
    <col min="4" max="4" width="11.375" style="1" hidden="1" customWidth="1"/>
    <col min="5" max="5" width="10.25390625" style="1" hidden="1" customWidth="1"/>
    <col min="6" max="6" width="10.125" style="1" hidden="1" customWidth="1"/>
    <col min="7" max="7" width="11.375" style="1" hidden="1" customWidth="1"/>
    <col min="8" max="8" width="11.625" style="1" hidden="1" customWidth="1"/>
    <col min="9" max="9" width="12.25390625" style="1" hidden="1" customWidth="1"/>
    <col min="10" max="10" width="11.375" style="1" customWidth="1"/>
    <col min="11" max="11" width="12.25390625" style="1" hidden="1" customWidth="1"/>
    <col min="12" max="12" width="12.75390625" style="1" hidden="1" customWidth="1"/>
    <col min="13" max="13" width="10.875" style="1" hidden="1" customWidth="1"/>
    <col min="14" max="14" width="11.375" style="1" hidden="1" customWidth="1"/>
    <col min="15" max="15" width="10.75390625" style="1" hidden="1" customWidth="1"/>
    <col min="16" max="17" width="11.375" style="1" hidden="1" customWidth="1"/>
    <col min="18" max="18" width="10.75390625" style="1" hidden="1" customWidth="1"/>
    <col min="19" max="19" width="10.125" style="1" hidden="1" customWidth="1"/>
    <col min="20" max="22" width="11.375" style="1" customWidth="1"/>
    <col min="23" max="16384" width="9.125" style="1" customWidth="1"/>
  </cols>
  <sheetData>
    <row r="1" spans="2:22" s="61" customFormat="1" ht="128.25" customHeight="1">
      <c r="B1" s="62"/>
      <c r="M1" s="242" t="s">
        <v>142</v>
      </c>
      <c r="N1" s="242"/>
      <c r="O1" s="242"/>
      <c r="P1" s="242"/>
      <c r="Q1" s="242"/>
      <c r="R1" s="242"/>
      <c r="S1" s="242"/>
      <c r="T1" s="221" t="s">
        <v>158</v>
      </c>
      <c r="U1" s="221"/>
      <c r="V1" s="221"/>
    </row>
    <row r="2" s="61" customFormat="1" ht="13.5">
      <c r="B2" s="62"/>
    </row>
    <row r="3" s="61" customFormat="1" ht="13.5">
      <c r="B3" s="62"/>
    </row>
    <row r="4" spans="1:22" s="61" customFormat="1" ht="39.75" customHeight="1">
      <c r="A4" s="222" t="s">
        <v>140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</row>
    <row r="5" s="61" customFormat="1" ht="18.75" customHeight="1">
      <c r="B5" s="62"/>
    </row>
    <row r="6" spans="2:22" s="61" customFormat="1" ht="17.25" thickBot="1">
      <c r="B6" s="62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 t="s">
        <v>95</v>
      </c>
      <c r="T6" s="63"/>
      <c r="U6" s="63"/>
      <c r="V6" s="63"/>
    </row>
    <row r="7" ht="13.5" hidden="1" thickBot="1"/>
    <row r="8" spans="1:9" ht="15" customHeight="1" hidden="1" thickBot="1">
      <c r="A8" s="232"/>
      <c r="B8" s="232"/>
      <c r="C8" s="232"/>
      <c r="D8" s="232"/>
      <c r="E8" s="232"/>
      <c r="F8" s="232"/>
      <c r="G8" s="232"/>
      <c r="H8" s="232"/>
      <c r="I8" s="232"/>
    </row>
    <row r="9" spans="1:22" ht="90" customHeight="1" thickBot="1">
      <c r="A9" s="233" t="s">
        <v>59</v>
      </c>
      <c r="B9" s="234"/>
      <c r="C9" s="234"/>
      <c r="D9" s="108" t="s">
        <v>122</v>
      </c>
      <c r="E9" s="108" t="s">
        <v>118</v>
      </c>
      <c r="F9" s="108" t="s">
        <v>119</v>
      </c>
      <c r="G9" s="108" t="s">
        <v>120</v>
      </c>
      <c r="H9" s="108" t="s">
        <v>121</v>
      </c>
      <c r="I9" s="108" t="s">
        <v>141</v>
      </c>
      <c r="J9" s="202" t="s">
        <v>154</v>
      </c>
      <c r="K9" s="200" t="s">
        <v>92</v>
      </c>
      <c r="L9" s="109" t="s">
        <v>93</v>
      </c>
      <c r="M9" s="109" t="s">
        <v>109</v>
      </c>
      <c r="N9" s="109" t="s">
        <v>153</v>
      </c>
      <c r="O9" s="109"/>
      <c r="P9" s="109" t="s">
        <v>144</v>
      </c>
      <c r="Q9" s="109" t="s">
        <v>143</v>
      </c>
      <c r="R9" s="109" t="s">
        <v>94</v>
      </c>
      <c r="S9" s="109" t="s">
        <v>108</v>
      </c>
      <c r="T9" s="202" t="s">
        <v>155</v>
      </c>
      <c r="U9" s="202" t="s">
        <v>156</v>
      </c>
      <c r="V9" s="202" t="s">
        <v>157</v>
      </c>
    </row>
    <row r="10" spans="1:22" s="7" customFormat="1" ht="20.25" customHeight="1">
      <c r="A10" s="105" t="s">
        <v>21</v>
      </c>
      <c r="B10" s="106"/>
      <c r="C10" s="107"/>
      <c r="D10" s="107"/>
      <c r="E10" s="107"/>
      <c r="F10" s="107"/>
      <c r="G10" s="107"/>
      <c r="H10" s="107"/>
      <c r="I10" s="107"/>
      <c r="J10" s="209"/>
      <c r="K10" s="113"/>
      <c r="L10" s="113"/>
      <c r="M10" s="113"/>
      <c r="N10" s="113"/>
      <c r="O10" s="113"/>
      <c r="P10" s="113"/>
      <c r="Q10" s="113"/>
      <c r="R10" s="113"/>
      <c r="S10" s="176"/>
      <c r="T10" s="209"/>
      <c r="U10" s="209"/>
      <c r="V10" s="209"/>
    </row>
    <row r="11" spans="1:22" s="7" customFormat="1" ht="32.25" customHeight="1">
      <c r="A11" s="35" t="s">
        <v>0</v>
      </c>
      <c r="B11" s="5">
        <v>210</v>
      </c>
      <c r="C11" s="57" t="s">
        <v>30</v>
      </c>
      <c r="D11" s="25">
        <f aca="true" t="shared" si="0" ref="D11:I11">SUM(D12:D14)</f>
        <v>3421.7</v>
      </c>
      <c r="E11" s="25">
        <f t="shared" si="0"/>
        <v>350.8</v>
      </c>
      <c r="F11" s="25">
        <f t="shared" si="0"/>
        <v>373.3</v>
      </c>
      <c r="G11" s="25">
        <f t="shared" si="0"/>
        <v>4145.8</v>
      </c>
      <c r="H11" s="25">
        <f t="shared" si="0"/>
        <v>0</v>
      </c>
      <c r="I11" s="122">
        <f t="shared" si="0"/>
        <v>5374.8</v>
      </c>
      <c r="J11" s="139">
        <f>SUM(J12:J14)</f>
        <v>3653.6000000000004</v>
      </c>
      <c r="K11" s="139">
        <f aca="true" t="shared" si="1" ref="K11:V11">SUM(K12:K14)</f>
        <v>260.59999999999997</v>
      </c>
      <c r="L11" s="139">
        <f t="shared" si="1"/>
        <v>974</v>
      </c>
      <c r="M11" s="139">
        <f t="shared" si="1"/>
        <v>0</v>
      </c>
      <c r="N11" s="139">
        <f t="shared" si="1"/>
        <v>2419.0000000000005</v>
      </c>
      <c r="O11" s="139">
        <f t="shared" si="1"/>
        <v>0</v>
      </c>
      <c r="P11" s="139">
        <f t="shared" si="1"/>
        <v>0</v>
      </c>
      <c r="Q11" s="139">
        <f t="shared" si="1"/>
        <v>0</v>
      </c>
      <c r="R11" s="139">
        <f t="shared" si="1"/>
        <v>0</v>
      </c>
      <c r="S11" s="139">
        <f t="shared" si="1"/>
        <v>0</v>
      </c>
      <c r="T11" s="139">
        <f t="shared" si="1"/>
        <v>-55.00000000000014</v>
      </c>
      <c r="U11" s="139">
        <f t="shared" si="1"/>
        <v>3598.5999999999995</v>
      </c>
      <c r="V11" s="139">
        <f t="shared" si="1"/>
        <v>450.1</v>
      </c>
    </row>
    <row r="12" spans="1:22" s="10" customFormat="1" ht="15.75">
      <c r="A12" s="36" t="s">
        <v>0</v>
      </c>
      <c r="B12" s="8">
        <v>211</v>
      </c>
      <c r="C12" s="56" t="s">
        <v>1</v>
      </c>
      <c r="D12" s="18">
        <f aca="true" t="shared" si="2" ref="D12:I12">SUM(D31,D35,D52,D75)</f>
        <v>2632</v>
      </c>
      <c r="E12" s="18">
        <f t="shared" si="2"/>
        <v>269.8</v>
      </c>
      <c r="F12" s="18">
        <f t="shared" si="2"/>
        <v>286.8</v>
      </c>
      <c r="G12" s="18">
        <f t="shared" si="2"/>
        <v>3188.6000000000004</v>
      </c>
      <c r="H12" s="18">
        <f t="shared" si="2"/>
        <v>0</v>
      </c>
      <c r="I12" s="124">
        <f t="shared" si="2"/>
        <v>4036</v>
      </c>
      <c r="J12" s="141">
        <f>J31+J35+J52</f>
        <v>3008.4000000000005</v>
      </c>
      <c r="K12" s="141">
        <f aca="true" t="shared" si="3" ref="K12:S12">K31+K35+K52</f>
        <v>200.2</v>
      </c>
      <c r="L12" s="141">
        <f t="shared" si="3"/>
        <v>744</v>
      </c>
      <c r="M12" s="141">
        <f t="shared" si="3"/>
        <v>0</v>
      </c>
      <c r="N12" s="141">
        <f t="shared" si="3"/>
        <v>2064.2000000000003</v>
      </c>
      <c r="O12" s="141">
        <f t="shared" si="3"/>
        <v>0</v>
      </c>
      <c r="P12" s="141">
        <f t="shared" si="3"/>
        <v>0</v>
      </c>
      <c r="Q12" s="141">
        <f t="shared" si="3"/>
        <v>0</v>
      </c>
      <c r="R12" s="141">
        <f t="shared" si="3"/>
        <v>0</v>
      </c>
      <c r="S12" s="141">
        <f t="shared" si="3"/>
        <v>0</v>
      </c>
      <c r="T12" s="141">
        <f>T31+T35+T52</f>
        <v>-55.00000000000014</v>
      </c>
      <c r="U12" s="141">
        <f>U31+U35+U52</f>
        <v>2953.3999999999996</v>
      </c>
      <c r="V12" s="141">
        <f>V31+V35+V52</f>
        <v>368.20000000000005</v>
      </c>
    </row>
    <row r="13" spans="1:22" s="10" customFormat="1" ht="15.75">
      <c r="A13" s="36" t="s">
        <v>0</v>
      </c>
      <c r="B13" s="8">
        <v>212</v>
      </c>
      <c r="C13" s="56" t="s">
        <v>2</v>
      </c>
      <c r="D13" s="18">
        <f aca="true" t="shared" si="4" ref="D13:I13">SUM(D55,D36,D76)</f>
        <v>4</v>
      </c>
      <c r="E13" s="18">
        <f t="shared" si="4"/>
        <v>0</v>
      </c>
      <c r="F13" s="18">
        <f t="shared" si="4"/>
        <v>0</v>
      </c>
      <c r="G13" s="18">
        <f t="shared" si="4"/>
        <v>4</v>
      </c>
      <c r="H13" s="18">
        <f t="shared" si="4"/>
        <v>0</v>
      </c>
      <c r="I13" s="124">
        <f t="shared" si="4"/>
        <v>120</v>
      </c>
      <c r="J13" s="141">
        <f>J36+J55</f>
        <v>5</v>
      </c>
      <c r="K13" s="141">
        <f aca="true" t="shared" si="5" ref="K13:S13">K36+K55</f>
        <v>0</v>
      </c>
      <c r="L13" s="141">
        <f t="shared" si="5"/>
        <v>5</v>
      </c>
      <c r="M13" s="141">
        <f t="shared" si="5"/>
        <v>0</v>
      </c>
      <c r="N13" s="141">
        <f t="shared" si="5"/>
        <v>0</v>
      </c>
      <c r="O13" s="141">
        <f t="shared" si="5"/>
        <v>0</v>
      </c>
      <c r="P13" s="141">
        <f t="shared" si="5"/>
        <v>0</v>
      </c>
      <c r="Q13" s="141">
        <f t="shared" si="5"/>
        <v>0</v>
      </c>
      <c r="R13" s="141">
        <f t="shared" si="5"/>
        <v>0</v>
      </c>
      <c r="S13" s="141">
        <f t="shared" si="5"/>
        <v>0</v>
      </c>
      <c r="T13" s="141">
        <f>T36+T55</f>
        <v>0</v>
      </c>
      <c r="U13" s="141">
        <f>U36+U55</f>
        <v>5</v>
      </c>
      <c r="V13" s="141">
        <f>V36+V55</f>
        <v>0</v>
      </c>
    </row>
    <row r="14" spans="1:22" s="10" customFormat="1" ht="15.75">
      <c r="A14" s="36" t="s">
        <v>0</v>
      </c>
      <c r="B14" s="8">
        <v>213</v>
      </c>
      <c r="C14" s="56" t="s">
        <v>3</v>
      </c>
      <c r="D14" s="18">
        <f aca="true" t="shared" si="6" ref="D14:I14">SUM(D32,D37,D56,D77)</f>
        <v>785.7</v>
      </c>
      <c r="E14" s="18">
        <f t="shared" si="6"/>
        <v>81.00000000000001</v>
      </c>
      <c r="F14" s="18">
        <f t="shared" si="6"/>
        <v>86.50000000000001</v>
      </c>
      <c r="G14" s="18">
        <f t="shared" si="6"/>
        <v>953.1999999999999</v>
      </c>
      <c r="H14" s="18">
        <f t="shared" si="6"/>
        <v>0</v>
      </c>
      <c r="I14" s="124">
        <f t="shared" si="6"/>
        <v>1218.8000000000002</v>
      </c>
      <c r="J14" s="141">
        <f>J32+J37+J56</f>
        <v>640.2</v>
      </c>
      <c r="K14" s="141">
        <f aca="true" t="shared" si="7" ref="K14:S14">K32+K37+K56</f>
        <v>60.4</v>
      </c>
      <c r="L14" s="141">
        <f t="shared" si="7"/>
        <v>225</v>
      </c>
      <c r="M14" s="141">
        <f t="shared" si="7"/>
        <v>0</v>
      </c>
      <c r="N14" s="141">
        <f t="shared" si="7"/>
        <v>354.8</v>
      </c>
      <c r="O14" s="141">
        <f t="shared" si="7"/>
        <v>0</v>
      </c>
      <c r="P14" s="141">
        <f t="shared" si="7"/>
        <v>0</v>
      </c>
      <c r="Q14" s="141">
        <f t="shared" si="7"/>
        <v>0</v>
      </c>
      <c r="R14" s="141">
        <f t="shared" si="7"/>
        <v>0</v>
      </c>
      <c r="S14" s="141">
        <f t="shared" si="7"/>
        <v>0</v>
      </c>
      <c r="T14" s="141">
        <f>T32+T37+T56</f>
        <v>0</v>
      </c>
      <c r="U14" s="141">
        <f>U32+U37+U56</f>
        <v>640.2</v>
      </c>
      <c r="V14" s="141">
        <f>V32+V37+V56</f>
        <v>81.89999999999999</v>
      </c>
    </row>
    <row r="15" spans="1:22" s="7" customFormat="1" ht="15.75">
      <c r="A15" s="35" t="s">
        <v>0</v>
      </c>
      <c r="B15" s="5">
        <v>220</v>
      </c>
      <c r="C15" s="57" t="s">
        <v>4</v>
      </c>
      <c r="D15" s="25">
        <f aca="true" t="shared" si="8" ref="D15:I15">SUM(D16:D21)</f>
        <v>447</v>
      </c>
      <c r="E15" s="25">
        <f t="shared" si="8"/>
        <v>47.099999999999994</v>
      </c>
      <c r="F15" s="25">
        <f t="shared" si="8"/>
        <v>175</v>
      </c>
      <c r="G15" s="25">
        <f t="shared" si="8"/>
        <v>669.1</v>
      </c>
      <c r="H15" s="25">
        <f t="shared" si="8"/>
        <v>0</v>
      </c>
      <c r="I15" s="122">
        <f t="shared" si="8"/>
        <v>662</v>
      </c>
      <c r="J15" s="139">
        <f>SUM(J16:J21)</f>
        <v>279.6</v>
      </c>
      <c r="K15" s="139">
        <f aca="true" t="shared" si="9" ref="K15:V15">SUM(K16:K21)</f>
        <v>20</v>
      </c>
      <c r="L15" s="139">
        <f t="shared" si="9"/>
        <v>0</v>
      </c>
      <c r="M15" s="139">
        <f t="shared" si="9"/>
        <v>0</v>
      </c>
      <c r="N15" s="139">
        <f t="shared" si="9"/>
        <v>0</v>
      </c>
      <c r="O15" s="139">
        <f t="shared" si="9"/>
        <v>0</v>
      </c>
      <c r="P15" s="139">
        <f t="shared" si="9"/>
        <v>0</v>
      </c>
      <c r="Q15" s="139">
        <f t="shared" si="9"/>
        <v>0</v>
      </c>
      <c r="R15" s="139">
        <f t="shared" si="9"/>
        <v>0</v>
      </c>
      <c r="S15" s="139">
        <f t="shared" si="9"/>
        <v>0</v>
      </c>
      <c r="T15" s="139">
        <f t="shared" si="9"/>
        <v>87</v>
      </c>
      <c r="U15" s="139">
        <f t="shared" si="9"/>
        <v>366.6</v>
      </c>
      <c r="V15" s="139">
        <f t="shared" si="9"/>
        <v>131.9</v>
      </c>
    </row>
    <row r="16" spans="1:22" s="10" customFormat="1" ht="15.75">
      <c r="A16" s="36" t="s">
        <v>0</v>
      </c>
      <c r="B16" s="8">
        <v>221</v>
      </c>
      <c r="C16" s="56" t="s">
        <v>5</v>
      </c>
      <c r="D16" s="18">
        <f aca="true" t="shared" si="10" ref="D16:I20">SUM(D60,D39,D79)</f>
        <v>12</v>
      </c>
      <c r="E16" s="18">
        <f t="shared" si="10"/>
        <v>1</v>
      </c>
      <c r="F16" s="18">
        <f t="shared" si="10"/>
        <v>8</v>
      </c>
      <c r="G16" s="18">
        <f t="shared" si="10"/>
        <v>21</v>
      </c>
      <c r="H16" s="18">
        <f t="shared" si="10"/>
        <v>0</v>
      </c>
      <c r="I16" s="124">
        <f t="shared" si="10"/>
        <v>25</v>
      </c>
      <c r="J16" s="141">
        <f>J60</f>
        <v>20</v>
      </c>
      <c r="K16" s="141">
        <f aca="true" t="shared" si="11" ref="K16:S16">K60</f>
        <v>20</v>
      </c>
      <c r="L16" s="141">
        <f t="shared" si="11"/>
        <v>0</v>
      </c>
      <c r="M16" s="141">
        <f t="shared" si="11"/>
        <v>0</v>
      </c>
      <c r="N16" s="141">
        <f t="shared" si="11"/>
        <v>0</v>
      </c>
      <c r="O16" s="141">
        <f t="shared" si="11"/>
        <v>0</v>
      </c>
      <c r="P16" s="141">
        <f t="shared" si="11"/>
        <v>0</v>
      </c>
      <c r="Q16" s="141">
        <f t="shared" si="11"/>
        <v>0</v>
      </c>
      <c r="R16" s="141">
        <f t="shared" si="11"/>
        <v>0</v>
      </c>
      <c r="S16" s="141">
        <f t="shared" si="11"/>
        <v>0</v>
      </c>
      <c r="T16" s="141">
        <f aca="true" t="shared" si="12" ref="T16:V18">T60</f>
        <v>0</v>
      </c>
      <c r="U16" s="141">
        <f t="shared" si="12"/>
        <v>20</v>
      </c>
      <c r="V16" s="141">
        <f t="shared" si="12"/>
        <v>0</v>
      </c>
    </row>
    <row r="17" spans="1:22" s="10" customFormat="1" ht="15.75">
      <c r="A17" s="36" t="s">
        <v>0</v>
      </c>
      <c r="B17" s="8">
        <v>222</v>
      </c>
      <c r="C17" s="56" t="s">
        <v>6</v>
      </c>
      <c r="D17" s="18">
        <f t="shared" si="10"/>
        <v>10</v>
      </c>
      <c r="E17" s="18">
        <f t="shared" si="10"/>
        <v>0</v>
      </c>
      <c r="F17" s="18">
        <f t="shared" si="10"/>
        <v>0</v>
      </c>
      <c r="G17" s="18">
        <f t="shared" si="10"/>
        <v>10</v>
      </c>
      <c r="H17" s="18">
        <f t="shared" si="10"/>
        <v>0</v>
      </c>
      <c r="I17" s="124">
        <f t="shared" si="10"/>
        <v>5</v>
      </c>
      <c r="J17" s="141">
        <f>J61</f>
        <v>5</v>
      </c>
      <c r="K17" s="124"/>
      <c r="L17" s="124"/>
      <c r="M17" s="124"/>
      <c r="N17" s="124"/>
      <c r="O17" s="124"/>
      <c r="P17" s="124"/>
      <c r="Q17" s="124"/>
      <c r="R17" s="124"/>
      <c r="S17" s="125"/>
      <c r="T17" s="141">
        <f t="shared" si="12"/>
        <v>0</v>
      </c>
      <c r="U17" s="141">
        <f t="shared" si="12"/>
        <v>5</v>
      </c>
      <c r="V17" s="141">
        <f t="shared" si="12"/>
        <v>0</v>
      </c>
    </row>
    <row r="18" spans="1:22" s="10" customFormat="1" ht="15.75">
      <c r="A18" s="36" t="s">
        <v>0</v>
      </c>
      <c r="B18" s="8">
        <v>223</v>
      </c>
      <c r="C18" s="56" t="s">
        <v>7</v>
      </c>
      <c r="D18" s="18">
        <f t="shared" si="10"/>
        <v>382</v>
      </c>
      <c r="E18" s="18">
        <f t="shared" si="10"/>
        <v>14.7</v>
      </c>
      <c r="F18" s="18">
        <f t="shared" si="10"/>
        <v>97</v>
      </c>
      <c r="G18" s="18">
        <f t="shared" si="10"/>
        <v>493.7</v>
      </c>
      <c r="H18" s="18">
        <f t="shared" si="10"/>
        <v>0</v>
      </c>
      <c r="I18" s="124">
        <f t="shared" si="10"/>
        <v>479</v>
      </c>
      <c r="J18" s="141">
        <f>J62</f>
        <v>180</v>
      </c>
      <c r="K18" s="124"/>
      <c r="L18" s="124"/>
      <c r="M18" s="124"/>
      <c r="N18" s="124"/>
      <c r="O18" s="124"/>
      <c r="P18" s="124"/>
      <c r="Q18" s="124"/>
      <c r="R18" s="124"/>
      <c r="S18" s="125"/>
      <c r="T18" s="141">
        <f t="shared" si="12"/>
        <v>87</v>
      </c>
      <c r="U18" s="141">
        <f t="shared" si="12"/>
        <v>267</v>
      </c>
      <c r="V18" s="141">
        <f t="shared" si="12"/>
        <v>131.9</v>
      </c>
    </row>
    <row r="19" spans="1:22" s="10" customFormat="1" ht="15.75">
      <c r="A19" s="36" t="s">
        <v>0</v>
      </c>
      <c r="B19" s="8">
        <v>224</v>
      </c>
      <c r="C19" s="56" t="s">
        <v>8</v>
      </c>
      <c r="D19" s="18">
        <f t="shared" si="10"/>
        <v>0</v>
      </c>
      <c r="E19" s="18">
        <f t="shared" si="10"/>
        <v>0</v>
      </c>
      <c r="F19" s="18">
        <f t="shared" si="10"/>
        <v>0</v>
      </c>
      <c r="G19" s="18">
        <f t="shared" si="10"/>
        <v>0</v>
      </c>
      <c r="H19" s="18">
        <f t="shared" si="10"/>
        <v>0</v>
      </c>
      <c r="I19" s="124">
        <f t="shared" si="10"/>
        <v>0</v>
      </c>
      <c r="J19" s="141">
        <f>0</f>
        <v>0</v>
      </c>
      <c r="K19" s="124"/>
      <c r="L19" s="124"/>
      <c r="M19" s="124"/>
      <c r="N19" s="124"/>
      <c r="O19" s="124"/>
      <c r="P19" s="124"/>
      <c r="Q19" s="124"/>
      <c r="R19" s="124"/>
      <c r="S19" s="125"/>
      <c r="T19" s="141">
        <f>0</f>
        <v>0</v>
      </c>
      <c r="U19" s="141">
        <f>0</f>
        <v>0</v>
      </c>
      <c r="V19" s="141">
        <f>0</f>
        <v>0</v>
      </c>
    </row>
    <row r="20" spans="1:22" s="10" customFormat="1" ht="15.75">
      <c r="A20" s="36" t="s">
        <v>0</v>
      </c>
      <c r="B20" s="8">
        <v>225</v>
      </c>
      <c r="C20" s="56" t="s">
        <v>9</v>
      </c>
      <c r="D20" s="18">
        <f t="shared" si="10"/>
        <v>0</v>
      </c>
      <c r="E20" s="18">
        <f t="shared" si="10"/>
        <v>0</v>
      </c>
      <c r="F20" s="18">
        <f t="shared" si="10"/>
        <v>0</v>
      </c>
      <c r="G20" s="18">
        <f t="shared" si="10"/>
        <v>0</v>
      </c>
      <c r="H20" s="18">
        <f t="shared" si="10"/>
        <v>0</v>
      </c>
      <c r="I20" s="124">
        <f t="shared" si="10"/>
        <v>20</v>
      </c>
      <c r="J20" s="141">
        <f>J64</f>
        <v>2</v>
      </c>
      <c r="K20" s="124"/>
      <c r="L20" s="124"/>
      <c r="M20" s="124"/>
      <c r="N20" s="124"/>
      <c r="O20" s="124"/>
      <c r="P20" s="124"/>
      <c r="Q20" s="124"/>
      <c r="R20" s="124"/>
      <c r="S20" s="125"/>
      <c r="T20" s="141">
        <f>T64</f>
        <v>0</v>
      </c>
      <c r="U20" s="141">
        <f>U64</f>
        <v>2</v>
      </c>
      <c r="V20" s="141">
        <f>V64</f>
        <v>0</v>
      </c>
    </row>
    <row r="21" spans="1:22" s="10" customFormat="1" ht="15.75">
      <c r="A21" s="36" t="s">
        <v>0</v>
      </c>
      <c r="B21" s="8">
        <v>226</v>
      </c>
      <c r="C21" s="56" t="s">
        <v>10</v>
      </c>
      <c r="D21" s="18">
        <f aca="true" t="shared" si="13" ref="D21:I21">SUM(D65,D44,D84,D97)</f>
        <v>43</v>
      </c>
      <c r="E21" s="18">
        <f t="shared" si="13"/>
        <v>31.4</v>
      </c>
      <c r="F21" s="18">
        <f t="shared" si="13"/>
        <v>70</v>
      </c>
      <c r="G21" s="18">
        <f t="shared" si="13"/>
        <v>144.4</v>
      </c>
      <c r="H21" s="18">
        <f t="shared" si="13"/>
        <v>0</v>
      </c>
      <c r="I21" s="124">
        <f t="shared" si="13"/>
        <v>133</v>
      </c>
      <c r="J21" s="141">
        <f>J65+J97</f>
        <v>72.6</v>
      </c>
      <c r="K21" s="124"/>
      <c r="L21" s="124"/>
      <c r="M21" s="124"/>
      <c r="N21" s="124"/>
      <c r="O21" s="124"/>
      <c r="P21" s="124"/>
      <c r="Q21" s="124"/>
      <c r="R21" s="124"/>
      <c r="S21" s="125"/>
      <c r="T21" s="141">
        <f>T65+T97</f>
        <v>0</v>
      </c>
      <c r="U21" s="141">
        <f>U65+U97</f>
        <v>72.6</v>
      </c>
      <c r="V21" s="141">
        <f>V65+V97</f>
        <v>0</v>
      </c>
    </row>
    <row r="22" spans="1:22" s="7" customFormat="1" ht="15.75">
      <c r="A22" s="35" t="s">
        <v>0</v>
      </c>
      <c r="B22" s="5">
        <v>231</v>
      </c>
      <c r="C22" s="57" t="s">
        <v>11</v>
      </c>
      <c r="D22" s="25">
        <f aca="true" t="shared" si="14" ref="D22:I22">SUM(D95)</f>
        <v>0</v>
      </c>
      <c r="E22" s="25">
        <f t="shared" si="14"/>
        <v>0</v>
      </c>
      <c r="F22" s="25">
        <f t="shared" si="14"/>
        <v>0</v>
      </c>
      <c r="G22" s="25">
        <f t="shared" si="14"/>
        <v>0</v>
      </c>
      <c r="H22" s="25">
        <f t="shared" si="14"/>
        <v>0</v>
      </c>
      <c r="I22" s="122">
        <f t="shared" si="14"/>
        <v>0</v>
      </c>
      <c r="J22" s="139">
        <f>0</f>
        <v>0</v>
      </c>
      <c r="K22" s="122">
        <f aca="true" t="shared" si="15" ref="K22:S22">SUM(K95)</f>
        <v>0</v>
      </c>
      <c r="L22" s="122">
        <f t="shared" si="15"/>
        <v>0</v>
      </c>
      <c r="M22" s="122">
        <f t="shared" si="15"/>
        <v>0</v>
      </c>
      <c r="N22" s="122">
        <f>SUM(N95)</f>
        <v>0</v>
      </c>
      <c r="O22" s="122">
        <f t="shared" si="15"/>
        <v>0</v>
      </c>
      <c r="P22" s="122">
        <f t="shared" si="15"/>
        <v>0</v>
      </c>
      <c r="Q22" s="122">
        <f t="shared" si="15"/>
        <v>0</v>
      </c>
      <c r="R22" s="122">
        <f>SUM(R95)</f>
        <v>0</v>
      </c>
      <c r="S22" s="123">
        <f t="shared" si="15"/>
        <v>0</v>
      </c>
      <c r="T22" s="139">
        <f>0</f>
        <v>0</v>
      </c>
      <c r="U22" s="139">
        <f>0</f>
        <v>0</v>
      </c>
      <c r="V22" s="139">
        <f>0</f>
        <v>0</v>
      </c>
    </row>
    <row r="23" spans="1:22" s="7" customFormat="1" ht="31.5">
      <c r="A23" s="35" t="s">
        <v>0</v>
      </c>
      <c r="B23" s="5">
        <v>251</v>
      </c>
      <c r="C23" s="57" t="s">
        <v>42</v>
      </c>
      <c r="D23" s="25">
        <f aca="true" t="shared" si="16" ref="D23:I23">SUM(D66,D85)</f>
        <v>522</v>
      </c>
      <c r="E23" s="25">
        <f t="shared" si="16"/>
        <v>0</v>
      </c>
      <c r="F23" s="25">
        <f t="shared" si="16"/>
        <v>0</v>
      </c>
      <c r="G23" s="25">
        <f t="shared" si="16"/>
        <v>522</v>
      </c>
      <c r="H23" s="25">
        <f t="shared" si="16"/>
        <v>0</v>
      </c>
      <c r="I23" s="122">
        <f t="shared" si="16"/>
        <v>822.1</v>
      </c>
      <c r="J23" s="139">
        <f>J66+J85</f>
        <v>822.1</v>
      </c>
      <c r="K23" s="122"/>
      <c r="L23" s="122"/>
      <c r="M23" s="122"/>
      <c r="N23" s="122"/>
      <c r="O23" s="122"/>
      <c r="P23" s="122"/>
      <c r="Q23" s="122"/>
      <c r="R23" s="122"/>
      <c r="S23" s="123"/>
      <c r="T23" s="139">
        <f>T66+T85</f>
        <v>0</v>
      </c>
      <c r="U23" s="139">
        <f>U66+U85</f>
        <v>822.1</v>
      </c>
      <c r="V23" s="139">
        <f>V66+V85</f>
        <v>121.2</v>
      </c>
    </row>
    <row r="24" spans="1:22" s="7" customFormat="1" ht="18" customHeight="1" hidden="1">
      <c r="A24" s="35" t="s">
        <v>0</v>
      </c>
      <c r="B24" s="5">
        <v>262</v>
      </c>
      <c r="C24" s="57" t="s">
        <v>45</v>
      </c>
      <c r="D24" s="25">
        <f aca="true" t="shared" si="17" ref="D24:I24">SUM(D67,D45,D87)</f>
        <v>0</v>
      </c>
      <c r="E24" s="25">
        <f t="shared" si="17"/>
        <v>0</v>
      </c>
      <c r="F24" s="25">
        <f t="shared" si="17"/>
        <v>0</v>
      </c>
      <c r="G24" s="25">
        <f t="shared" si="17"/>
        <v>0</v>
      </c>
      <c r="H24" s="25">
        <f t="shared" si="17"/>
        <v>0</v>
      </c>
      <c r="I24" s="122">
        <f t="shared" si="17"/>
        <v>0</v>
      </c>
      <c r="J24" s="139"/>
      <c r="K24" s="122"/>
      <c r="L24" s="122"/>
      <c r="M24" s="122"/>
      <c r="N24" s="122"/>
      <c r="O24" s="122"/>
      <c r="P24" s="122"/>
      <c r="Q24" s="122"/>
      <c r="R24" s="122"/>
      <c r="S24" s="123"/>
      <c r="T24" s="139"/>
      <c r="U24" s="139"/>
      <c r="V24" s="139"/>
    </row>
    <row r="25" spans="1:22" s="7" customFormat="1" ht="31.5" hidden="1">
      <c r="A25" s="35" t="s">
        <v>0</v>
      </c>
      <c r="B25" s="5">
        <v>263</v>
      </c>
      <c r="C25" s="57" t="s">
        <v>44</v>
      </c>
      <c r="D25" s="25">
        <f aca="true" t="shared" si="18" ref="D25:I25">SUM(D68,D88)</f>
        <v>0</v>
      </c>
      <c r="E25" s="25">
        <f t="shared" si="18"/>
        <v>0</v>
      </c>
      <c r="F25" s="25">
        <f t="shared" si="18"/>
        <v>0</v>
      </c>
      <c r="G25" s="25">
        <f t="shared" si="18"/>
        <v>0</v>
      </c>
      <c r="H25" s="25">
        <f t="shared" si="18"/>
        <v>0</v>
      </c>
      <c r="I25" s="122">
        <f t="shared" si="18"/>
        <v>0</v>
      </c>
      <c r="J25" s="139"/>
      <c r="K25" s="122"/>
      <c r="L25" s="122"/>
      <c r="M25" s="122"/>
      <c r="N25" s="122"/>
      <c r="O25" s="122"/>
      <c r="P25" s="122"/>
      <c r="Q25" s="122"/>
      <c r="R25" s="122"/>
      <c r="S25" s="123"/>
      <c r="T25" s="139"/>
      <c r="U25" s="139"/>
      <c r="V25" s="139"/>
    </row>
    <row r="26" spans="1:22" s="7" customFormat="1" ht="15.75">
      <c r="A26" s="35" t="s">
        <v>0</v>
      </c>
      <c r="B26" s="5">
        <v>290</v>
      </c>
      <c r="C26" s="57" t="s">
        <v>12</v>
      </c>
      <c r="D26" s="25">
        <f aca="true" t="shared" si="19" ref="D26:I26">SUM(D69,D96,D98,D46,D89,D94)</f>
        <v>13</v>
      </c>
      <c r="E26" s="25">
        <f t="shared" si="19"/>
        <v>0</v>
      </c>
      <c r="F26" s="25">
        <f t="shared" si="19"/>
        <v>0</v>
      </c>
      <c r="G26" s="25">
        <f t="shared" si="19"/>
        <v>13</v>
      </c>
      <c r="H26" s="25">
        <f t="shared" si="19"/>
        <v>0</v>
      </c>
      <c r="I26" s="122">
        <f t="shared" si="19"/>
        <v>25</v>
      </c>
      <c r="J26" s="139">
        <f>J46+J69+J96+J98</f>
        <v>18</v>
      </c>
      <c r="K26" s="122"/>
      <c r="L26" s="122"/>
      <c r="M26" s="122"/>
      <c r="N26" s="122"/>
      <c r="O26" s="122"/>
      <c r="P26" s="122"/>
      <c r="Q26" s="122"/>
      <c r="R26" s="122"/>
      <c r="S26" s="123"/>
      <c r="T26" s="139">
        <f>T46+T69+T96+T98</f>
        <v>3</v>
      </c>
      <c r="U26" s="139">
        <f>U46+U69+U96+U98</f>
        <v>21</v>
      </c>
      <c r="V26" s="139">
        <f>V46+V69+V96+V98</f>
        <v>0.7</v>
      </c>
    </row>
    <row r="27" spans="1:22" s="7" customFormat="1" ht="15.75">
      <c r="A27" s="35" t="s">
        <v>0</v>
      </c>
      <c r="B27" s="5">
        <v>300</v>
      </c>
      <c r="C27" s="57" t="s">
        <v>13</v>
      </c>
      <c r="D27" s="25">
        <f aca="true" t="shared" si="20" ref="D27:I27">SUM(D28:D29)</f>
        <v>102</v>
      </c>
      <c r="E27" s="25">
        <f t="shared" si="20"/>
        <v>25</v>
      </c>
      <c r="F27" s="25">
        <f t="shared" si="20"/>
        <v>150</v>
      </c>
      <c r="G27" s="25">
        <f t="shared" si="20"/>
        <v>277</v>
      </c>
      <c r="H27" s="25">
        <f t="shared" si="20"/>
        <v>0</v>
      </c>
      <c r="I27" s="122">
        <f t="shared" si="20"/>
        <v>358.7</v>
      </c>
      <c r="J27" s="139">
        <f>SUM(J28:J29)</f>
        <v>107.7</v>
      </c>
      <c r="K27" s="122">
        <f aca="true" t="shared" si="21" ref="K27:S27">SUM(K28:K29)</f>
        <v>0</v>
      </c>
      <c r="L27" s="122">
        <f t="shared" si="21"/>
        <v>0</v>
      </c>
      <c r="M27" s="122">
        <f t="shared" si="21"/>
        <v>0</v>
      </c>
      <c r="N27" s="122">
        <f>SUM(N28:N29)</f>
        <v>0</v>
      </c>
      <c r="O27" s="122">
        <f t="shared" si="21"/>
        <v>0</v>
      </c>
      <c r="P27" s="122">
        <f t="shared" si="21"/>
        <v>0</v>
      </c>
      <c r="Q27" s="122">
        <f t="shared" si="21"/>
        <v>0</v>
      </c>
      <c r="R27" s="122">
        <f>SUM(R28:R29)</f>
        <v>0</v>
      </c>
      <c r="S27" s="123">
        <f t="shared" si="21"/>
        <v>0</v>
      </c>
      <c r="T27" s="139">
        <f>SUM(T28:T29)</f>
        <v>-18.4</v>
      </c>
      <c r="U27" s="139">
        <f>SUM(U28:U29)</f>
        <v>89.30000000000001</v>
      </c>
      <c r="V27" s="139">
        <f>SUM(V28:V29)</f>
        <v>0</v>
      </c>
    </row>
    <row r="28" spans="1:22" s="10" customFormat="1" ht="15.75">
      <c r="A28" s="36" t="s">
        <v>0</v>
      </c>
      <c r="B28" s="8">
        <v>310</v>
      </c>
      <c r="C28" s="56" t="s">
        <v>14</v>
      </c>
      <c r="D28" s="18">
        <f aca="true" t="shared" si="22" ref="D28:H29">SUM(D71,D48,D91)</f>
        <v>9</v>
      </c>
      <c r="E28" s="18">
        <f t="shared" si="22"/>
        <v>0</v>
      </c>
      <c r="F28" s="18">
        <f t="shared" si="22"/>
        <v>65</v>
      </c>
      <c r="G28" s="18">
        <f t="shared" si="22"/>
        <v>74</v>
      </c>
      <c r="H28" s="18">
        <f t="shared" si="22"/>
        <v>0</v>
      </c>
      <c r="I28" s="124">
        <f>SUM(I71,I48,I91)</f>
        <v>112</v>
      </c>
      <c r="J28" s="141">
        <f>J48+J71</f>
        <v>60</v>
      </c>
      <c r="K28" s="124"/>
      <c r="L28" s="124"/>
      <c r="M28" s="124"/>
      <c r="N28" s="124"/>
      <c r="O28" s="124"/>
      <c r="P28" s="124"/>
      <c r="Q28" s="124"/>
      <c r="R28" s="124"/>
      <c r="S28" s="125"/>
      <c r="T28" s="141">
        <f>T48+T71</f>
        <v>-3</v>
      </c>
      <c r="U28" s="141">
        <f>U48+U71</f>
        <v>57</v>
      </c>
      <c r="V28" s="141">
        <f>V48+V71</f>
        <v>0</v>
      </c>
    </row>
    <row r="29" spans="1:22" s="10" customFormat="1" ht="15.75">
      <c r="A29" s="36" t="s">
        <v>0</v>
      </c>
      <c r="B29" s="8">
        <v>340</v>
      </c>
      <c r="C29" s="56" t="s">
        <v>15</v>
      </c>
      <c r="D29" s="18">
        <f t="shared" si="22"/>
        <v>93</v>
      </c>
      <c r="E29" s="18">
        <f t="shared" si="22"/>
        <v>25</v>
      </c>
      <c r="F29" s="18">
        <f t="shared" si="22"/>
        <v>85</v>
      </c>
      <c r="G29" s="18">
        <f t="shared" si="22"/>
        <v>203</v>
      </c>
      <c r="H29" s="18">
        <f t="shared" si="22"/>
        <v>0</v>
      </c>
      <c r="I29" s="151">
        <f>I49+I72+I99</f>
        <v>246.7</v>
      </c>
      <c r="J29" s="141">
        <f>J49+J72+J99</f>
        <v>47.7</v>
      </c>
      <c r="K29" s="124"/>
      <c r="L29" s="124"/>
      <c r="M29" s="124"/>
      <c r="N29" s="124"/>
      <c r="O29" s="124"/>
      <c r="P29" s="124"/>
      <c r="Q29" s="124"/>
      <c r="R29" s="124"/>
      <c r="S29" s="125"/>
      <c r="T29" s="141">
        <f>T49+T72+T99</f>
        <v>-15.399999999999999</v>
      </c>
      <c r="U29" s="141">
        <f>U49+U72+U99</f>
        <v>32.300000000000004</v>
      </c>
      <c r="V29" s="141">
        <f>V49+V72+V99</f>
        <v>0</v>
      </c>
    </row>
    <row r="30" spans="1:22" s="10" customFormat="1" ht="15.75">
      <c r="A30" s="37" t="s">
        <v>17</v>
      </c>
      <c r="B30" s="12"/>
      <c r="C30" s="58"/>
      <c r="D30" s="19">
        <f aca="true" t="shared" si="23" ref="D30:I30">SUM(D11,D15,D22,D23:D25,D26,D27)</f>
        <v>4505.7</v>
      </c>
      <c r="E30" s="19">
        <f t="shared" si="23"/>
        <v>422.9</v>
      </c>
      <c r="F30" s="19">
        <f t="shared" si="23"/>
        <v>698.3</v>
      </c>
      <c r="G30" s="19">
        <f t="shared" si="23"/>
        <v>5626.900000000001</v>
      </c>
      <c r="H30" s="19">
        <f t="shared" si="23"/>
        <v>0</v>
      </c>
      <c r="I30" s="126">
        <f t="shared" si="23"/>
        <v>7242.6</v>
      </c>
      <c r="J30" s="116">
        <f>SUM(J11,J15,J22:J23,J25,J26,J27)</f>
        <v>4881</v>
      </c>
      <c r="K30" s="126">
        <f aca="true" t="shared" si="24" ref="K30:S30">SUM(K11,K15,K22,K25,K26,K27)</f>
        <v>280.59999999999997</v>
      </c>
      <c r="L30" s="126">
        <f t="shared" si="24"/>
        <v>974</v>
      </c>
      <c r="M30" s="126">
        <f t="shared" si="24"/>
        <v>0</v>
      </c>
      <c r="N30" s="126">
        <f>SUM(N11,N15,N22,N25,N26,N27)</f>
        <v>2419.0000000000005</v>
      </c>
      <c r="O30" s="126">
        <f t="shared" si="24"/>
        <v>0</v>
      </c>
      <c r="P30" s="126">
        <f t="shared" si="24"/>
        <v>0</v>
      </c>
      <c r="Q30" s="126">
        <f t="shared" si="24"/>
        <v>0</v>
      </c>
      <c r="R30" s="126">
        <f>SUM(R11,R15,R22,R25,R26,R27)</f>
        <v>0</v>
      </c>
      <c r="S30" s="127">
        <f t="shared" si="24"/>
        <v>0</v>
      </c>
      <c r="T30" s="116">
        <f>SUM(T11,T15,T22:T23,T25,T26,T27)</f>
        <v>16.59999999999986</v>
      </c>
      <c r="U30" s="116">
        <f>SUM(U11,U15,U22:U23,U25,U26,U27)</f>
        <v>4897.599999999999</v>
      </c>
      <c r="V30" s="116">
        <f>SUM(V11,V15,V22:V23,V25,V26,V27)</f>
        <v>703.9000000000001</v>
      </c>
    </row>
    <row r="31" spans="1:22" s="10" customFormat="1" ht="15.75">
      <c r="A31" s="38" t="s">
        <v>16</v>
      </c>
      <c r="B31" s="8">
        <v>211</v>
      </c>
      <c r="C31" s="56" t="s">
        <v>1</v>
      </c>
      <c r="D31" s="102">
        <v>440</v>
      </c>
      <c r="E31" s="102">
        <v>25.3</v>
      </c>
      <c r="F31" s="102">
        <v>42.2</v>
      </c>
      <c r="G31" s="23">
        <f>SUM(D31:F31)</f>
        <v>507.5</v>
      </c>
      <c r="H31" s="102"/>
      <c r="I31" s="141">
        <v>557</v>
      </c>
      <c r="J31" s="141">
        <f>SUM(K31:S31)</f>
        <v>532.1</v>
      </c>
      <c r="K31" s="124"/>
      <c r="L31" s="124"/>
      <c r="M31" s="124"/>
      <c r="N31" s="124">
        <v>532.1</v>
      </c>
      <c r="O31" s="124"/>
      <c r="P31" s="124"/>
      <c r="Q31" s="124"/>
      <c r="R31" s="124"/>
      <c r="S31" s="125"/>
      <c r="T31" s="141">
        <f>U31-J31</f>
        <v>0</v>
      </c>
      <c r="U31" s="141">
        <v>532.1</v>
      </c>
      <c r="V31" s="141">
        <v>43.8</v>
      </c>
    </row>
    <row r="32" spans="1:22" s="10" customFormat="1" ht="15.75">
      <c r="A32" s="38" t="s">
        <v>16</v>
      </c>
      <c r="B32" s="8">
        <v>213</v>
      </c>
      <c r="C32" s="56" t="s">
        <v>3</v>
      </c>
      <c r="D32" s="103">
        <v>125</v>
      </c>
      <c r="E32" s="102">
        <v>7.2</v>
      </c>
      <c r="F32" s="102">
        <v>12.7</v>
      </c>
      <c r="G32" s="23">
        <f>SUM(D32:F32)</f>
        <v>144.89999999999998</v>
      </c>
      <c r="H32" s="102"/>
      <c r="I32" s="141">
        <v>168</v>
      </c>
      <c r="J32" s="141">
        <f>SUM(K32:S32)</f>
        <v>161</v>
      </c>
      <c r="K32" s="124"/>
      <c r="L32" s="124"/>
      <c r="M32" s="124"/>
      <c r="N32" s="124">
        <v>161</v>
      </c>
      <c r="O32" s="124"/>
      <c r="P32" s="124"/>
      <c r="Q32" s="124"/>
      <c r="R32" s="124"/>
      <c r="S32" s="125"/>
      <c r="T32" s="141">
        <f>U32-J32</f>
        <v>0</v>
      </c>
      <c r="U32" s="141">
        <v>161</v>
      </c>
      <c r="V32" s="141">
        <v>12.7</v>
      </c>
    </row>
    <row r="33" spans="1:22" s="10" customFormat="1" ht="15.75">
      <c r="A33" s="39"/>
      <c r="B33" s="12"/>
      <c r="C33" s="59" t="s">
        <v>18</v>
      </c>
      <c r="D33" s="19">
        <f aca="true" t="shared" si="25" ref="D33:J33">SUM(D31:D32)</f>
        <v>565</v>
      </c>
      <c r="E33" s="19">
        <f t="shared" si="25"/>
        <v>32.5</v>
      </c>
      <c r="F33" s="19">
        <f t="shared" si="25"/>
        <v>54.900000000000006</v>
      </c>
      <c r="G33" s="19">
        <f t="shared" si="25"/>
        <v>652.4</v>
      </c>
      <c r="H33" s="19">
        <f t="shared" si="25"/>
        <v>0</v>
      </c>
      <c r="I33" s="126">
        <f t="shared" si="25"/>
        <v>725</v>
      </c>
      <c r="J33" s="116">
        <f t="shared" si="25"/>
        <v>693.1</v>
      </c>
      <c r="K33" s="126">
        <f aca="true" t="shared" si="26" ref="K33:S33">SUM(K31:K32)</f>
        <v>0</v>
      </c>
      <c r="L33" s="126">
        <f t="shared" si="26"/>
        <v>0</v>
      </c>
      <c r="M33" s="126">
        <f t="shared" si="26"/>
        <v>0</v>
      </c>
      <c r="N33" s="126">
        <f t="shared" si="26"/>
        <v>693.1</v>
      </c>
      <c r="O33" s="126">
        <f t="shared" si="26"/>
        <v>0</v>
      </c>
      <c r="P33" s="126">
        <f t="shared" si="26"/>
        <v>0</v>
      </c>
      <c r="Q33" s="126">
        <f t="shared" si="26"/>
        <v>0</v>
      </c>
      <c r="R33" s="126">
        <f t="shared" si="26"/>
        <v>0</v>
      </c>
      <c r="S33" s="127">
        <f t="shared" si="26"/>
        <v>0</v>
      </c>
      <c r="T33" s="116">
        <f>SUM(T31:T32)</f>
        <v>0</v>
      </c>
      <c r="U33" s="116">
        <f>SUM(U31:U32)</f>
        <v>693.1</v>
      </c>
      <c r="V33" s="116">
        <f>SUM(V31:V32)</f>
        <v>56.5</v>
      </c>
    </row>
    <row r="34" spans="1:22" s="7" customFormat="1" ht="15.75">
      <c r="A34" s="40" t="s">
        <v>19</v>
      </c>
      <c r="B34" s="5">
        <v>210</v>
      </c>
      <c r="C34" s="57" t="s">
        <v>30</v>
      </c>
      <c r="D34" s="25">
        <f aca="true" t="shared" si="27" ref="D34:I34">SUM(D35:D37)</f>
        <v>241</v>
      </c>
      <c r="E34" s="25">
        <f t="shared" si="27"/>
        <v>28</v>
      </c>
      <c r="F34" s="25">
        <f t="shared" si="27"/>
        <v>28</v>
      </c>
      <c r="G34" s="25">
        <f t="shared" si="27"/>
        <v>297</v>
      </c>
      <c r="H34" s="25">
        <f t="shared" si="27"/>
        <v>0</v>
      </c>
      <c r="I34" s="122">
        <f t="shared" si="27"/>
        <v>391</v>
      </c>
      <c r="J34" s="139">
        <f aca="true" t="shared" si="28" ref="J34:S34">SUM(J35:J37)</f>
        <v>375.1</v>
      </c>
      <c r="K34" s="122">
        <f t="shared" si="28"/>
        <v>0.1</v>
      </c>
      <c r="L34" s="122">
        <f t="shared" si="28"/>
        <v>375</v>
      </c>
      <c r="M34" s="122">
        <f t="shared" si="28"/>
        <v>0</v>
      </c>
      <c r="N34" s="122">
        <f>SUM(N35:N37)</f>
        <v>0</v>
      </c>
      <c r="O34" s="122">
        <f t="shared" si="28"/>
        <v>0</v>
      </c>
      <c r="P34" s="122">
        <f t="shared" si="28"/>
        <v>0</v>
      </c>
      <c r="Q34" s="122">
        <f t="shared" si="28"/>
        <v>0</v>
      </c>
      <c r="R34" s="122">
        <f>SUM(R35:R37)</f>
        <v>0</v>
      </c>
      <c r="S34" s="123">
        <f t="shared" si="28"/>
        <v>0</v>
      </c>
      <c r="T34" s="139">
        <f>SUM(T35:T37)</f>
        <v>-30.00000000000003</v>
      </c>
      <c r="U34" s="139">
        <f>SUM(U35:U37)</f>
        <v>345.1</v>
      </c>
      <c r="V34" s="139">
        <f>SUM(V35:V37)</f>
        <v>7.4</v>
      </c>
    </row>
    <row r="35" spans="1:22" s="10" customFormat="1" ht="15.75">
      <c r="A35" s="38" t="s">
        <v>19</v>
      </c>
      <c r="B35" s="8">
        <v>211</v>
      </c>
      <c r="C35" s="56" t="s">
        <v>1</v>
      </c>
      <c r="D35" s="103">
        <v>186</v>
      </c>
      <c r="E35" s="102">
        <v>21.5</v>
      </c>
      <c r="F35" s="102">
        <v>21.5</v>
      </c>
      <c r="G35" s="23">
        <f aca="true" t="shared" si="29" ref="G35:G40">SUM(D35:F35)</f>
        <v>229</v>
      </c>
      <c r="H35" s="102"/>
      <c r="I35" s="141">
        <v>284</v>
      </c>
      <c r="J35" s="141">
        <f>SUM(K35:S35)</f>
        <v>284.1</v>
      </c>
      <c r="K35" s="124">
        <v>0.1</v>
      </c>
      <c r="L35" s="124">
        <v>284</v>
      </c>
      <c r="M35" s="124"/>
      <c r="N35" s="124"/>
      <c r="O35" s="124"/>
      <c r="P35" s="124"/>
      <c r="Q35" s="124"/>
      <c r="R35" s="124"/>
      <c r="S35" s="125"/>
      <c r="T35" s="141">
        <f aca="true" t="shared" si="30" ref="T35:T49">U35-J35</f>
        <v>-30.00000000000003</v>
      </c>
      <c r="U35" s="141">
        <v>254.1</v>
      </c>
      <c r="V35" s="141">
        <v>6.3</v>
      </c>
    </row>
    <row r="36" spans="1:22" s="10" customFormat="1" ht="15.75">
      <c r="A36" s="38" t="s">
        <v>19</v>
      </c>
      <c r="B36" s="8">
        <v>212</v>
      </c>
      <c r="C36" s="56" t="s">
        <v>2</v>
      </c>
      <c r="D36" s="103">
        <v>0</v>
      </c>
      <c r="E36" s="102">
        <v>0</v>
      </c>
      <c r="F36" s="102">
        <v>0</v>
      </c>
      <c r="G36" s="23">
        <f t="shared" si="29"/>
        <v>0</v>
      </c>
      <c r="H36" s="102"/>
      <c r="I36" s="141">
        <v>21</v>
      </c>
      <c r="J36" s="141">
        <f aca="true" t="shared" si="31" ref="J36:J48">SUM(K36:S36)</f>
        <v>5</v>
      </c>
      <c r="K36" s="124"/>
      <c r="L36" s="124">
        <v>5</v>
      </c>
      <c r="M36" s="124"/>
      <c r="N36" s="124"/>
      <c r="O36" s="124"/>
      <c r="P36" s="124"/>
      <c r="Q36" s="124"/>
      <c r="R36" s="124"/>
      <c r="S36" s="125"/>
      <c r="T36" s="141">
        <f t="shared" si="30"/>
        <v>0</v>
      </c>
      <c r="U36" s="141">
        <v>5</v>
      </c>
      <c r="V36" s="141">
        <v>0</v>
      </c>
    </row>
    <row r="37" spans="1:22" s="10" customFormat="1" ht="15.75">
      <c r="A37" s="38" t="s">
        <v>19</v>
      </c>
      <c r="B37" s="8">
        <v>213</v>
      </c>
      <c r="C37" s="56" t="s">
        <v>3</v>
      </c>
      <c r="D37" s="103">
        <v>55</v>
      </c>
      <c r="E37" s="102">
        <v>6.5</v>
      </c>
      <c r="F37" s="102">
        <v>6.5</v>
      </c>
      <c r="G37" s="23">
        <f t="shared" si="29"/>
        <v>68</v>
      </c>
      <c r="H37" s="102"/>
      <c r="I37" s="141">
        <v>86</v>
      </c>
      <c r="J37" s="141">
        <f t="shared" si="31"/>
        <v>86</v>
      </c>
      <c r="K37" s="124"/>
      <c r="L37" s="124">
        <v>86</v>
      </c>
      <c r="M37" s="124"/>
      <c r="N37" s="124"/>
      <c r="O37" s="124"/>
      <c r="P37" s="124"/>
      <c r="Q37" s="124"/>
      <c r="R37" s="124"/>
      <c r="S37" s="125"/>
      <c r="T37" s="141">
        <f t="shared" si="30"/>
        <v>0</v>
      </c>
      <c r="U37" s="141">
        <v>86</v>
      </c>
      <c r="V37" s="141">
        <v>1.1</v>
      </c>
    </row>
    <row r="38" spans="1:22" s="7" customFormat="1" ht="15.75" hidden="1">
      <c r="A38" s="40" t="s">
        <v>19</v>
      </c>
      <c r="B38" s="5">
        <v>220</v>
      </c>
      <c r="C38" s="57" t="s">
        <v>4</v>
      </c>
      <c r="D38" s="73">
        <f>SUM(D39:D44)</f>
        <v>0</v>
      </c>
      <c r="E38" s="159">
        <f>SUM(E39:E44)</f>
        <v>0</v>
      </c>
      <c r="F38" s="159">
        <f>SUM(F39:F44)</f>
        <v>0</v>
      </c>
      <c r="G38" s="23">
        <f t="shared" si="29"/>
        <v>0</v>
      </c>
      <c r="H38" s="159">
        <f>SUM(H39:H44)</f>
        <v>0</v>
      </c>
      <c r="I38" s="139">
        <f>SUM(I39:I44)</f>
        <v>0</v>
      </c>
      <c r="J38" s="141">
        <f t="shared" si="31"/>
        <v>0</v>
      </c>
      <c r="K38" s="122"/>
      <c r="L38" s="122"/>
      <c r="M38" s="122"/>
      <c r="N38" s="122"/>
      <c r="O38" s="122"/>
      <c r="P38" s="122"/>
      <c r="Q38" s="122"/>
      <c r="R38" s="122"/>
      <c r="S38" s="123"/>
      <c r="T38" s="141">
        <f t="shared" si="30"/>
        <v>0</v>
      </c>
      <c r="U38" s="141">
        <f aca="true" t="shared" si="32" ref="U38:V49">SUM(V38:AD38)</f>
        <v>0</v>
      </c>
      <c r="V38" s="141">
        <f t="shared" si="32"/>
        <v>0</v>
      </c>
    </row>
    <row r="39" spans="1:22" s="10" customFormat="1" ht="15.75" hidden="1">
      <c r="A39" s="38" t="s">
        <v>19</v>
      </c>
      <c r="B39" s="8">
        <v>221</v>
      </c>
      <c r="C39" s="56" t="s">
        <v>5</v>
      </c>
      <c r="D39" s="23"/>
      <c r="E39" s="102"/>
      <c r="F39" s="102"/>
      <c r="G39" s="23">
        <f t="shared" si="29"/>
        <v>0</v>
      </c>
      <c r="H39" s="102"/>
      <c r="I39" s="141"/>
      <c r="J39" s="141">
        <f t="shared" si="31"/>
        <v>0</v>
      </c>
      <c r="K39" s="124"/>
      <c r="L39" s="124"/>
      <c r="M39" s="124"/>
      <c r="N39" s="124"/>
      <c r="O39" s="124"/>
      <c r="P39" s="124"/>
      <c r="Q39" s="124"/>
      <c r="R39" s="124"/>
      <c r="S39" s="125"/>
      <c r="T39" s="141">
        <f t="shared" si="30"/>
        <v>0</v>
      </c>
      <c r="U39" s="141">
        <f t="shared" si="32"/>
        <v>0</v>
      </c>
      <c r="V39" s="141">
        <f t="shared" si="32"/>
        <v>0</v>
      </c>
    </row>
    <row r="40" spans="1:22" s="10" customFormat="1" ht="15.75" customHeight="1" hidden="1">
      <c r="A40" s="38" t="s">
        <v>19</v>
      </c>
      <c r="B40" s="8">
        <v>222</v>
      </c>
      <c r="C40" s="56" t="s">
        <v>6</v>
      </c>
      <c r="D40" s="23">
        <v>0</v>
      </c>
      <c r="E40" s="102">
        <v>0</v>
      </c>
      <c r="F40" s="102">
        <v>0</v>
      </c>
      <c r="G40" s="23">
        <f t="shared" si="29"/>
        <v>0</v>
      </c>
      <c r="H40" s="102">
        <v>0</v>
      </c>
      <c r="I40" s="141">
        <v>0</v>
      </c>
      <c r="J40" s="141">
        <f t="shared" si="31"/>
        <v>0</v>
      </c>
      <c r="K40" s="124"/>
      <c r="L40" s="124"/>
      <c r="M40" s="124"/>
      <c r="N40" s="124"/>
      <c r="O40" s="124"/>
      <c r="P40" s="124"/>
      <c r="Q40" s="124"/>
      <c r="R40" s="124"/>
      <c r="S40" s="125"/>
      <c r="T40" s="141">
        <f t="shared" si="30"/>
        <v>0</v>
      </c>
      <c r="U40" s="141">
        <f t="shared" si="32"/>
        <v>0</v>
      </c>
      <c r="V40" s="141">
        <f t="shared" si="32"/>
        <v>0</v>
      </c>
    </row>
    <row r="41" spans="1:22" s="10" customFormat="1" ht="17.25" customHeight="1" hidden="1">
      <c r="A41" s="38" t="s">
        <v>19</v>
      </c>
      <c r="B41" s="8">
        <v>223</v>
      </c>
      <c r="C41" s="56" t="s">
        <v>7</v>
      </c>
      <c r="D41" s="23"/>
      <c r="E41" s="102"/>
      <c r="F41" s="102"/>
      <c r="G41" s="23"/>
      <c r="H41" s="102"/>
      <c r="I41" s="141"/>
      <c r="J41" s="141">
        <f t="shared" si="31"/>
        <v>0</v>
      </c>
      <c r="K41" s="124"/>
      <c r="L41" s="124"/>
      <c r="M41" s="124"/>
      <c r="N41" s="124"/>
      <c r="O41" s="124"/>
      <c r="P41" s="124"/>
      <c r="Q41" s="124"/>
      <c r="R41" s="124"/>
      <c r="S41" s="125"/>
      <c r="T41" s="141">
        <f t="shared" si="30"/>
        <v>0</v>
      </c>
      <c r="U41" s="141">
        <f t="shared" si="32"/>
        <v>0</v>
      </c>
      <c r="V41" s="141">
        <f t="shared" si="32"/>
        <v>0</v>
      </c>
    </row>
    <row r="42" spans="1:22" s="10" customFormat="1" ht="15.75" hidden="1">
      <c r="A42" s="38" t="s">
        <v>19</v>
      </c>
      <c r="B42" s="8">
        <v>224</v>
      </c>
      <c r="C42" s="56" t="s">
        <v>8</v>
      </c>
      <c r="D42" s="23"/>
      <c r="E42" s="102"/>
      <c r="F42" s="102"/>
      <c r="G42" s="23"/>
      <c r="H42" s="102"/>
      <c r="I42" s="141"/>
      <c r="J42" s="141">
        <f t="shared" si="31"/>
        <v>0</v>
      </c>
      <c r="K42" s="124"/>
      <c r="L42" s="124"/>
      <c r="M42" s="124"/>
      <c r="N42" s="124"/>
      <c r="O42" s="124"/>
      <c r="P42" s="124"/>
      <c r="Q42" s="124"/>
      <c r="R42" s="124"/>
      <c r="S42" s="125"/>
      <c r="T42" s="141">
        <f t="shared" si="30"/>
        <v>0</v>
      </c>
      <c r="U42" s="141">
        <f t="shared" si="32"/>
        <v>0</v>
      </c>
      <c r="V42" s="141">
        <f t="shared" si="32"/>
        <v>0</v>
      </c>
    </row>
    <row r="43" spans="1:22" s="10" customFormat="1" ht="14.25" customHeight="1" hidden="1">
      <c r="A43" s="38" t="s">
        <v>19</v>
      </c>
      <c r="B43" s="8">
        <v>225</v>
      </c>
      <c r="C43" s="56" t="s">
        <v>9</v>
      </c>
      <c r="D43" s="23"/>
      <c r="E43" s="102"/>
      <c r="F43" s="102"/>
      <c r="G43" s="23"/>
      <c r="H43" s="102"/>
      <c r="I43" s="141"/>
      <c r="J43" s="141">
        <f t="shared" si="31"/>
        <v>0</v>
      </c>
      <c r="K43" s="124"/>
      <c r="L43" s="124"/>
      <c r="M43" s="124"/>
      <c r="N43" s="124"/>
      <c r="O43" s="124"/>
      <c r="P43" s="124"/>
      <c r="Q43" s="124"/>
      <c r="R43" s="124"/>
      <c r="S43" s="125"/>
      <c r="T43" s="141">
        <f t="shared" si="30"/>
        <v>0</v>
      </c>
      <c r="U43" s="141">
        <f t="shared" si="32"/>
        <v>0</v>
      </c>
      <c r="V43" s="141">
        <f t="shared" si="32"/>
        <v>0</v>
      </c>
    </row>
    <row r="44" spans="1:22" s="10" customFormat="1" ht="18" customHeight="1" hidden="1">
      <c r="A44" s="38" t="s">
        <v>19</v>
      </c>
      <c r="B44" s="8">
        <v>226</v>
      </c>
      <c r="C44" s="56" t="s">
        <v>10</v>
      </c>
      <c r="D44" s="23"/>
      <c r="E44" s="102"/>
      <c r="F44" s="102"/>
      <c r="G44" s="23"/>
      <c r="H44" s="102"/>
      <c r="I44" s="141"/>
      <c r="J44" s="141">
        <f t="shared" si="31"/>
        <v>0</v>
      </c>
      <c r="K44" s="124"/>
      <c r="L44" s="124"/>
      <c r="M44" s="124"/>
      <c r="N44" s="124"/>
      <c r="O44" s="124"/>
      <c r="P44" s="124"/>
      <c r="Q44" s="124"/>
      <c r="R44" s="124"/>
      <c r="S44" s="125"/>
      <c r="T44" s="141">
        <f t="shared" si="30"/>
        <v>0</v>
      </c>
      <c r="U44" s="141">
        <f t="shared" si="32"/>
        <v>0</v>
      </c>
      <c r="V44" s="141">
        <f t="shared" si="32"/>
        <v>0</v>
      </c>
    </row>
    <row r="45" spans="1:22" s="7" customFormat="1" ht="20.25" customHeight="1" hidden="1">
      <c r="A45" s="40" t="s">
        <v>19</v>
      </c>
      <c r="B45" s="5">
        <v>262</v>
      </c>
      <c r="C45" s="57" t="s">
        <v>36</v>
      </c>
      <c r="D45" s="73">
        <v>0</v>
      </c>
      <c r="E45" s="159">
        <v>0</v>
      </c>
      <c r="F45" s="159">
        <v>0</v>
      </c>
      <c r="G45" s="73">
        <v>0</v>
      </c>
      <c r="H45" s="159">
        <v>0</v>
      </c>
      <c r="I45" s="139">
        <v>0</v>
      </c>
      <c r="J45" s="141">
        <f t="shared" si="31"/>
        <v>0</v>
      </c>
      <c r="K45" s="122"/>
      <c r="L45" s="122"/>
      <c r="M45" s="122"/>
      <c r="N45" s="122"/>
      <c r="O45" s="122"/>
      <c r="P45" s="122"/>
      <c r="Q45" s="122"/>
      <c r="R45" s="122"/>
      <c r="S45" s="123"/>
      <c r="T45" s="141">
        <f t="shared" si="30"/>
        <v>0</v>
      </c>
      <c r="U45" s="141">
        <f t="shared" si="32"/>
        <v>0</v>
      </c>
      <c r="V45" s="141">
        <f t="shared" si="32"/>
        <v>0</v>
      </c>
    </row>
    <row r="46" spans="1:22" s="10" customFormat="1" ht="15.75">
      <c r="A46" s="38" t="s">
        <v>19</v>
      </c>
      <c r="B46" s="8">
        <v>290</v>
      </c>
      <c r="C46" s="56" t="s">
        <v>12</v>
      </c>
      <c r="D46" s="23">
        <v>1</v>
      </c>
      <c r="E46" s="102">
        <v>0</v>
      </c>
      <c r="F46" s="102">
        <v>0</v>
      </c>
      <c r="G46" s="23">
        <f>SUM(D46:F46)</f>
        <v>1</v>
      </c>
      <c r="H46" s="102"/>
      <c r="I46" s="141">
        <v>1</v>
      </c>
      <c r="J46" s="141">
        <v>1</v>
      </c>
      <c r="K46" s="124"/>
      <c r="L46" s="124"/>
      <c r="M46" s="124"/>
      <c r="N46" s="124"/>
      <c r="O46" s="124"/>
      <c r="P46" s="124"/>
      <c r="Q46" s="124"/>
      <c r="R46" s="124"/>
      <c r="S46" s="125"/>
      <c r="T46" s="141">
        <f t="shared" si="30"/>
        <v>0</v>
      </c>
      <c r="U46" s="141">
        <v>1</v>
      </c>
      <c r="V46" s="141">
        <v>0</v>
      </c>
    </row>
    <row r="47" spans="1:22" s="7" customFormat="1" ht="15.75">
      <c r="A47" s="40" t="s">
        <v>19</v>
      </c>
      <c r="B47" s="5">
        <v>300</v>
      </c>
      <c r="C47" s="57" t="s">
        <v>13</v>
      </c>
      <c r="D47" s="25">
        <f aca="true" t="shared" si="33" ref="D47:I47">SUM(D48:D49)</f>
        <v>0</v>
      </c>
      <c r="E47" s="25">
        <f t="shared" si="33"/>
        <v>0</v>
      </c>
      <c r="F47" s="25">
        <f t="shared" si="33"/>
        <v>0</v>
      </c>
      <c r="G47" s="25">
        <f t="shared" si="33"/>
        <v>0</v>
      </c>
      <c r="H47" s="25">
        <f t="shared" si="33"/>
        <v>0</v>
      </c>
      <c r="I47" s="122">
        <f t="shared" si="33"/>
        <v>46</v>
      </c>
      <c r="J47" s="139">
        <f>J48+J49</f>
        <v>40</v>
      </c>
      <c r="K47" s="139">
        <f aca="true" t="shared" si="34" ref="K47:U47">K48+K49</f>
        <v>0</v>
      </c>
      <c r="L47" s="139">
        <f t="shared" si="34"/>
        <v>41</v>
      </c>
      <c r="M47" s="139">
        <f t="shared" si="34"/>
        <v>0</v>
      </c>
      <c r="N47" s="139">
        <f t="shared" si="34"/>
        <v>0</v>
      </c>
      <c r="O47" s="139">
        <f t="shared" si="34"/>
        <v>0</v>
      </c>
      <c r="P47" s="139">
        <f t="shared" si="34"/>
        <v>0</v>
      </c>
      <c r="Q47" s="139">
        <f t="shared" si="34"/>
        <v>0</v>
      </c>
      <c r="R47" s="139">
        <f t="shared" si="34"/>
        <v>0</v>
      </c>
      <c r="S47" s="139">
        <f t="shared" si="34"/>
        <v>0</v>
      </c>
      <c r="T47" s="139">
        <f t="shared" si="34"/>
        <v>0</v>
      </c>
      <c r="U47" s="139">
        <f t="shared" si="34"/>
        <v>40</v>
      </c>
      <c r="V47" s="139">
        <f t="shared" si="32"/>
        <v>0</v>
      </c>
    </row>
    <row r="48" spans="1:22" s="10" customFormat="1" ht="15.75">
      <c r="A48" s="38" t="s">
        <v>19</v>
      </c>
      <c r="B48" s="8">
        <v>310</v>
      </c>
      <c r="C48" s="56" t="s">
        <v>14</v>
      </c>
      <c r="D48" s="18"/>
      <c r="E48" s="18"/>
      <c r="F48" s="18"/>
      <c r="G48" s="18"/>
      <c r="H48" s="18"/>
      <c r="I48" s="124">
        <v>40</v>
      </c>
      <c r="J48" s="141">
        <f t="shared" si="31"/>
        <v>40</v>
      </c>
      <c r="K48" s="124"/>
      <c r="L48" s="124">
        <v>40</v>
      </c>
      <c r="M48" s="124"/>
      <c r="N48" s="124"/>
      <c r="O48" s="124"/>
      <c r="P48" s="124"/>
      <c r="Q48" s="124"/>
      <c r="R48" s="124"/>
      <c r="S48" s="125"/>
      <c r="T48" s="141">
        <f t="shared" si="30"/>
        <v>0</v>
      </c>
      <c r="U48" s="141">
        <v>40</v>
      </c>
      <c r="V48" s="141">
        <v>0</v>
      </c>
    </row>
    <row r="49" spans="1:22" s="10" customFormat="1" ht="15.75">
      <c r="A49" s="38" t="s">
        <v>19</v>
      </c>
      <c r="B49" s="8">
        <v>340</v>
      </c>
      <c r="C49" s="56" t="s">
        <v>15</v>
      </c>
      <c r="D49" s="18"/>
      <c r="E49" s="18"/>
      <c r="F49" s="18"/>
      <c r="G49" s="18"/>
      <c r="H49" s="18"/>
      <c r="I49" s="124">
        <v>6</v>
      </c>
      <c r="J49" s="141">
        <v>0</v>
      </c>
      <c r="K49" s="124"/>
      <c r="L49" s="124">
        <v>1</v>
      </c>
      <c r="M49" s="124"/>
      <c r="N49" s="124"/>
      <c r="O49" s="124"/>
      <c r="P49" s="124"/>
      <c r="Q49" s="124"/>
      <c r="R49" s="124"/>
      <c r="S49" s="125"/>
      <c r="T49" s="141">
        <f t="shared" si="30"/>
        <v>0</v>
      </c>
      <c r="U49" s="141">
        <f t="shared" si="32"/>
        <v>0</v>
      </c>
      <c r="V49" s="141">
        <v>0</v>
      </c>
    </row>
    <row r="50" spans="1:22" s="10" customFormat="1" ht="15.75">
      <c r="A50" s="39"/>
      <c r="B50" s="12"/>
      <c r="C50" s="59" t="s">
        <v>18</v>
      </c>
      <c r="D50" s="19">
        <f>D35+D36+D37+D40+D45+D46</f>
        <v>242</v>
      </c>
      <c r="E50" s="19">
        <f>E35+E36+E37+E40+E45+E46</f>
        <v>28</v>
      </c>
      <c r="F50" s="19">
        <f>F35+F36+F37+F40+F45+F46</f>
        <v>28</v>
      </c>
      <c r="G50" s="19">
        <f>G35+G36+G37+G40+G45+G46</f>
        <v>298</v>
      </c>
      <c r="H50" s="19">
        <f>SUM(H34,H38,H45,H46,H47)</f>
        <v>0</v>
      </c>
      <c r="I50" s="126">
        <f>SUM(I34,I38,I45,I46,I47)</f>
        <v>438</v>
      </c>
      <c r="J50" s="116">
        <f>SUM(J34,J38,J45,J46,J47)</f>
        <v>416.1</v>
      </c>
      <c r="K50" s="126">
        <f>SUM(K34,K38,K45,K46,K47)</f>
        <v>0.1</v>
      </c>
      <c r="L50" s="126">
        <f aca="true" t="shared" si="35" ref="L50:S50">SUM(L34,L38,L45,L46,L47)</f>
        <v>416</v>
      </c>
      <c r="M50" s="126">
        <f t="shared" si="35"/>
        <v>0</v>
      </c>
      <c r="N50" s="126">
        <f t="shared" si="35"/>
        <v>0</v>
      </c>
      <c r="O50" s="126">
        <f t="shared" si="35"/>
        <v>0</v>
      </c>
      <c r="P50" s="126">
        <f t="shared" si="35"/>
        <v>0</v>
      </c>
      <c r="Q50" s="126">
        <f t="shared" si="35"/>
        <v>0</v>
      </c>
      <c r="R50" s="126">
        <f t="shared" si="35"/>
        <v>0</v>
      </c>
      <c r="S50" s="127">
        <f t="shared" si="35"/>
        <v>0</v>
      </c>
      <c r="T50" s="116">
        <f>SUM(T34,T38,T45,T46,T47)</f>
        <v>-30.00000000000003</v>
      </c>
      <c r="U50" s="116">
        <f>SUM(U34,U38,U45,U46,U47)</f>
        <v>386.1</v>
      </c>
      <c r="V50" s="116">
        <f>SUM(V34,V38,V45,V46,V47)</f>
        <v>7.4</v>
      </c>
    </row>
    <row r="51" spans="1:22" s="7" customFormat="1" ht="15.75">
      <c r="A51" s="40" t="s">
        <v>20</v>
      </c>
      <c r="B51" s="5">
        <v>210</v>
      </c>
      <c r="C51" s="57" t="s">
        <v>30</v>
      </c>
      <c r="D51" s="25">
        <f aca="true" t="shared" si="36" ref="D51:S51">SUM(D52,D56,D55)</f>
        <v>2615.7</v>
      </c>
      <c r="E51" s="25">
        <f t="shared" si="36"/>
        <v>290.3</v>
      </c>
      <c r="F51" s="25">
        <f t="shared" si="36"/>
        <v>290.4</v>
      </c>
      <c r="G51" s="25">
        <f t="shared" si="36"/>
        <v>3196.4000000000005</v>
      </c>
      <c r="H51" s="25">
        <f t="shared" si="36"/>
        <v>0</v>
      </c>
      <c r="I51" s="122">
        <f t="shared" si="36"/>
        <v>4258.8</v>
      </c>
      <c r="J51" s="139">
        <f t="shared" si="36"/>
        <v>2585.4000000000005</v>
      </c>
      <c r="K51" s="122">
        <f t="shared" si="36"/>
        <v>260.5</v>
      </c>
      <c r="L51" s="122">
        <f t="shared" si="36"/>
        <v>599</v>
      </c>
      <c r="M51" s="122">
        <f t="shared" si="36"/>
        <v>0</v>
      </c>
      <c r="N51" s="122">
        <f t="shared" si="36"/>
        <v>1725.9</v>
      </c>
      <c r="O51" s="122">
        <f t="shared" si="36"/>
        <v>0</v>
      </c>
      <c r="P51" s="122">
        <f t="shared" si="36"/>
        <v>0</v>
      </c>
      <c r="Q51" s="122">
        <f t="shared" si="36"/>
        <v>0</v>
      </c>
      <c r="R51" s="122">
        <f t="shared" si="36"/>
        <v>0</v>
      </c>
      <c r="S51" s="123">
        <f t="shared" si="36"/>
        <v>0</v>
      </c>
      <c r="T51" s="139">
        <f>SUM(T52,T56,T55)</f>
        <v>-25.000000000000114</v>
      </c>
      <c r="U51" s="139">
        <f>SUM(U52,U56,U55)</f>
        <v>2560.3999999999996</v>
      </c>
      <c r="V51" s="139">
        <f>SUM(V52,V56,V55)</f>
        <v>386.20000000000005</v>
      </c>
    </row>
    <row r="52" spans="1:22" s="7" customFormat="1" ht="15.75">
      <c r="A52" s="40" t="s">
        <v>20</v>
      </c>
      <c r="B52" s="5">
        <v>211</v>
      </c>
      <c r="C52" s="57" t="s">
        <v>134</v>
      </c>
      <c r="D52" s="71">
        <f>SUM(D53:D54)</f>
        <v>2006</v>
      </c>
      <c r="E52" s="71">
        <f aca="true" t="shared" si="37" ref="E52:S52">SUM(E53:E54)</f>
        <v>223</v>
      </c>
      <c r="F52" s="71">
        <f t="shared" si="37"/>
        <v>223.1</v>
      </c>
      <c r="G52" s="71">
        <f t="shared" si="37"/>
        <v>2452.1000000000004</v>
      </c>
      <c r="H52" s="71">
        <f t="shared" si="37"/>
        <v>0</v>
      </c>
      <c r="I52" s="128">
        <f t="shared" si="37"/>
        <v>3195</v>
      </c>
      <c r="J52" s="139">
        <f t="shared" si="37"/>
        <v>2192.2000000000003</v>
      </c>
      <c r="K52" s="128">
        <f t="shared" si="37"/>
        <v>200.1</v>
      </c>
      <c r="L52" s="128">
        <f t="shared" si="37"/>
        <v>460</v>
      </c>
      <c r="M52" s="128">
        <f t="shared" si="37"/>
        <v>0</v>
      </c>
      <c r="N52" s="128">
        <f t="shared" si="37"/>
        <v>1532.1000000000001</v>
      </c>
      <c r="O52" s="128">
        <f t="shared" si="37"/>
        <v>0</v>
      </c>
      <c r="P52" s="128">
        <f t="shared" si="37"/>
        <v>0</v>
      </c>
      <c r="Q52" s="128">
        <f t="shared" si="37"/>
        <v>0</v>
      </c>
      <c r="R52" s="128">
        <f t="shared" si="37"/>
        <v>0</v>
      </c>
      <c r="S52" s="129">
        <f t="shared" si="37"/>
        <v>0</v>
      </c>
      <c r="T52" s="139">
        <f>SUM(T53:T54)</f>
        <v>-25.000000000000114</v>
      </c>
      <c r="U52" s="139">
        <f>SUM(U53:U54)</f>
        <v>2167.2</v>
      </c>
      <c r="V52" s="139">
        <f>SUM(V53:V54)</f>
        <v>318.1</v>
      </c>
    </row>
    <row r="53" spans="1:22" s="95" customFormat="1" ht="15.75">
      <c r="A53" s="92" t="s">
        <v>101</v>
      </c>
      <c r="B53" s="93">
        <v>211</v>
      </c>
      <c r="C53" s="189" t="s">
        <v>145</v>
      </c>
      <c r="D53" s="182">
        <v>1223.8</v>
      </c>
      <c r="E53" s="178">
        <v>124.9</v>
      </c>
      <c r="F53" s="178">
        <v>125</v>
      </c>
      <c r="G53" s="182">
        <f>SUM(D53:F53)</f>
        <v>1473.7</v>
      </c>
      <c r="H53" s="178">
        <v>0</v>
      </c>
      <c r="I53" s="192">
        <v>2183</v>
      </c>
      <c r="J53" s="203">
        <f>SUM(K53:S53)</f>
        <v>1532.1000000000001</v>
      </c>
      <c r="K53" s="112"/>
      <c r="L53" s="112"/>
      <c r="M53" s="112"/>
      <c r="N53" s="201">
        <f>1499.9+32.2</f>
        <v>1532.1000000000001</v>
      </c>
      <c r="O53" s="112"/>
      <c r="P53" s="112"/>
      <c r="Q53" s="112"/>
      <c r="R53" s="112"/>
      <c r="S53" s="130"/>
      <c r="T53" s="141">
        <f>U53-J53</f>
        <v>-22.700000000000045</v>
      </c>
      <c r="U53" s="203">
        <v>1509.4</v>
      </c>
      <c r="V53" s="203">
        <v>216.3</v>
      </c>
    </row>
    <row r="54" spans="1:22" s="95" customFormat="1" ht="15.75">
      <c r="A54" s="92" t="s">
        <v>101</v>
      </c>
      <c r="B54" s="93">
        <v>211</v>
      </c>
      <c r="C54" s="189" t="s">
        <v>146</v>
      </c>
      <c r="D54" s="182">
        <v>782.2</v>
      </c>
      <c r="E54" s="178">
        <v>98.1</v>
      </c>
      <c r="F54" s="178">
        <v>98.1</v>
      </c>
      <c r="G54" s="177">
        <f>SUM(D54:F54)</f>
        <v>978.4000000000001</v>
      </c>
      <c r="H54" s="178">
        <v>0</v>
      </c>
      <c r="I54" s="192">
        <v>1012</v>
      </c>
      <c r="J54" s="203">
        <f>SUM(K54:S54)</f>
        <v>660.1</v>
      </c>
      <c r="K54" s="201">
        <v>200.1</v>
      </c>
      <c r="L54" s="112">
        <v>460</v>
      </c>
      <c r="M54" s="112"/>
      <c r="N54" s="112"/>
      <c r="O54" s="112"/>
      <c r="P54" s="112"/>
      <c r="Q54" s="112"/>
      <c r="R54" s="112"/>
      <c r="S54" s="130"/>
      <c r="T54" s="141">
        <f>U54-J54</f>
        <v>-2.300000000000068</v>
      </c>
      <c r="U54" s="203">
        <v>657.8</v>
      </c>
      <c r="V54" s="203">
        <v>101.8</v>
      </c>
    </row>
    <row r="55" spans="1:22" s="10" customFormat="1" ht="15.75">
      <c r="A55" s="38" t="s">
        <v>20</v>
      </c>
      <c r="B55" s="8">
        <v>212</v>
      </c>
      <c r="C55" s="56" t="s">
        <v>2</v>
      </c>
      <c r="D55" s="79">
        <v>4</v>
      </c>
      <c r="E55" s="161">
        <v>0</v>
      </c>
      <c r="F55" s="161">
        <v>0</v>
      </c>
      <c r="G55" s="23">
        <f>SUM(D55:F55)</f>
        <v>4</v>
      </c>
      <c r="H55" s="161"/>
      <c r="I55" s="151">
        <f>21+78</f>
        <v>99</v>
      </c>
      <c r="J55" s="141">
        <f>SUM(K55:S55)</f>
        <v>0</v>
      </c>
      <c r="K55" s="124"/>
      <c r="L55" s="124"/>
      <c r="M55" s="124"/>
      <c r="N55" s="124"/>
      <c r="O55" s="124"/>
      <c r="P55" s="124"/>
      <c r="Q55" s="124"/>
      <c r="R55" s="124"/>
      <c r="S55" s="125"/>
      <c r="T55" s="141">
        <f>U55-J55</f>
        <v>0</v>
      </c>
      <c r="U55" s="141">
        <f>SUM(V55:AD55)</f>
        <v>0</v>
      </c>
      <c r="V55" s="141">
        <v>0</v>
      </c>
    </row>
    <row r="56" spans="1:22" s="7" customFormat="1" ht="15.75">
      <c r="A56" s="40" t="s">
        <v>20</v>
      </c>
      <c r="B56" s="5">
        <v>213</v>
      </c>
      <c r="C56" s="57" t="s">
        <v>3</v>
      </c>
      <c r="D56" s="71">
        <f>SUM(D57:D58)</f>
        <v>605.7</v>
      </c>
      <c r="E56" s="71">
        <f aca="true" t="shared" si="38" ref="E56:S56">SUM(E57:E58)</f>
        <v>67.30000000000001</v>
      </c>
      <c r="F56" s="71">
        <f t="shared" si="38"/>
        <v>67.30000000000001</v>
      </c>
      <c r="G56" s="71">
        <f t="shared" si="38"/>
        <v>740.3</v>
      </c>
      <c r="H56" s="71">
        <f t="shared" si="38"/>
        <v>0</v>
      </c>
      <c r="I56" s="128">
        <f t="shared" si="38"/>
        <v>964.8000000000001</v>
      </c>
      <c r="J56" s="139">
        <f t="shared" si="38"/>
        <v>393.20000000000005</v>
      </c>
      <c r="K56" s="128">
        <f t="shared" si="38"/>
        <v>60.4</v>
      </c>
      <c r="L56" s="128">
        <f t="shared" si="38"/>
        <v>139</v>
      </c>
      <c r="M56" s="128">
        <f t="shared" si="38"/>
        <v>0</v>
      </c>
      <c r="N56" s="128">
        <v>193.8</v>
      </c>
      <c r="O56" s="128">
        <f t="shared" si="38"/>
        <v>0</v>
      </c>
      <c r="P56" s="128">
        <f t="shared" si="38"/>
        <v>0</v>
      </c>
      <c r="Q56" s="128">
        <f t="shared" si="38"/>
        <v>0</v>
      </c>
      <c r="R56" s="128">
        <f t="shared" si="38"/>
        <v>0</v>
      </c>
      <c r="S56" s="129">
        <f t="shared" si="38"/>
        <v>0</v>
      </c>
      <c r="T56" s="139">
        <f>SUM(T57:T58)</f>
        <v>0</v>
      </c>
      <c r="U56" s="139">
        <f>SUM(U57:U58)</f>
        <v>393.20000000000005</v>
      </c>
      <c r="V56" s="139">
        <f>SUM(V57:V58)</f>
        <v>68.1</v>
      </c>
    </row>
    <row r="57" spans="1:22" s="95" customFormat="1" ht="15.75">
      <c r="A57" s="92" t="s">
        <v>101</v>
      </c>
      <c r="B57" s="93">
        <v>213</v>
      </c>
      <c r="C57" s="189" t="s">
        <v>147</v>
      </c>
      <c r="D57" s="96">
        <v>369.6</v>
      </c>
      <c r="E57" s="160">
        <v>37.7</v>
      </c>
      <c r="F57" s="160">
        <v>37.7</v>
      </c>
      <c r="G57" s="99">
        <f>SUM(D57:F57)</f>
        <v>445</v>
      </c>
      <c r="H57" s="160"/>
      <c r="I57" s="192">
        <v>659.2</v>
      </c>
      <c r="J57" s="203">
        <f>SUM(K57:S57)</f>
        <v>193.8</v>
      </c>
      <c r="K57" s="112"/>
      <c r="L57" s="112"/>
      <c r="M57" s="112"/>
      <c r="N57" s="112">
        <v>193.8</v>
      </c>
      <c r="O57" s="112"/>
      <c r="P57" s="112"/>
      <c r="Q57" s="112"/>
      <c r="R57" s="112"/>
      <c r="S57" s="130"/>
      <c r="T57" s="141">
        <f aca="true" t="shared" si="39" ref="T57:T71">U57-J57</f>
        <v>0</v>
      </c>
      <c r="U57" s="203">
        <v>193.8</v>
      </c>
      <c r="V57" s="203">
        <v>37.4</v>
      </c>
    </row>
    <row r="58" spans="1:22" s="95" customFormat="1" ht="31.5">
      <c r="A58" s="92" t="s">
        <v>101</v>
      </c>
      <c r="B58" s="93">
        <v>213</v>
      </c>
      <c r="C58" s="189" t="s">
        <v>148</v>
      </c>
      <c r="D58" s="96">
        <v>236.1</v>
      </c>
      <c r="E58" s="160">
        <v>29.6</v>
      </c>
      <c r="F58" s="160">
        <v>29.6</v>
      </c>
      <c r="G58" s="94">
        <f>SUM(D58:F58)</f>
        <v>295.3</v>
      </c>
      <c r="H58" s="160"/>
      <c r="I58" s="192">
        <v>305.6</v>
      </c>
      <c r="J58" s="203">
        <f>SUM(K58:S58)</f>
        <v>199.4</v>
      </c>
      <c r="K58" s="112">
        <v>60.4</v>
      </c>
      <c r="L58" s="112">
        <v>139</v>
      </c>
      <c r="M58" s="112"/>
      <c r="N58" s="112"/>
      <c r="O58" s="112"/>
      <c r="P58" s="112"/>
      <c r="Q58" s="112"/>
      <c r="R58" s="112"/>
      <c r="S58" s="130"/>
      <c r="T58" s="141">
        <f t="shared" si="39"/>
        <v>0</v>
      </c>
      <c r="U58" s="203">
        <v>199.4</v>
      </c>
      <c r="V58" s="203">
        <v>30.7</v>
      </c>
    </row>
    <row r="59" spans="1:22" s="7" customFormat="1" ht="15.75">
      <c r="A59" s="40" t="s">
        <v>20</v>
      </c>
      <c r="B59" s="5">
        <v>220</v>
      </c>
      <c r="C59" s="57" t="s">
        <v>4</v>
      </c>
      <c r="D59" s="25">
        <f>SUM(D60:D65)</f>
        <v>447</v>
      </c>
      <c r="E59" s="25">
        <f>SUM(E60:E65)</f>
        <v>47.099999999999994</v>
      </c>
      <c r="F59" s="25">
        <f>SUM(F60:F65)</f>
        <v>175</v>
      </c>
      <c r="G59" s="25">
        <f>SUM(G60:G65)</f>
        <v>669.1</v>
      </c>
      <c r="H59" s="25">
        <f>SUM(H60:H66)</f>
        <v>0</v>
      </c>
      <c r="I59" s="122">
        <f>SUM(I60:I66)</f>
        <v>770.2</v>
      </c>
      <c r="J59" s="139">
        <f>SUM(J60:J66)</f>
        <v>387.8</v>
      </c>
      <c r="K59" s="122">
        <f>SUM(K60:K66)</f>
        <v>279.6</v>
      </c>
      <c r="L59" s="122">
        <f aca="true" t="shared" si="40" ref="L59:S59">SUM(L60:L66)</f>
        <v>0</v>
      </c>
      <c r="M59" s="122">
        <f t="shared" si="40"/>
        <v>108.2</v>
      </c>
      <c r="N59" s="122">
        <f t="shared" si="40"/>
        <v>0</v>
      </c>
      <c r="O59" s="122">
        <f t="shared" si="40"/>
        <v>0</v>
      </c>
      <c r="P59" s="122">
        <f t="shared" si="40"/>
        <v>0</v>
      </c>
      <c r="Q59" s="122">
        <f t="shared" si="40"/>
        <v>0</v>
      </c>
      <c r="R59" s="122">
        <f t="shared" si="40"/>
        <v>0</v>
      </c>
      <c r="S59" s="123">
        <f t="shared" si="40"/>
        <v>0</v>
      </c>
      <c r="T59" s="139">
        <f>SUM(T60:T66)</f>
        <v>87</v>
      </c>
      <c r="U59" s="139">
        <f>SUM(U60:U66)</f>
        <v>474.8</v>
      </c>
      <c r="V59" s="139">
        <f>SUM(V60:V66)</f>
        <v>140.9</v>
      </c>
    </row>
    <row r="60" spans="1:22" s="10" customFormat="1" ht="15.75">
      <c r="A60" s="38" t="s">
        <v>20</v>
      </c>
      <c r="B60" s="8">
        <v>221</v>
      </c>
      <c r="C60" s="56" t="s">
        <v>5</v>
      </c>
      <c r="D60" s="18">
        <v>12</v>
      </c>
      <c r="E60" s="162">
        <v>1</v>
      </c>
      <c r="F60" s="162">
        <v>8</v>
      </c>
      <c r="G60" s="23">
        <f aca="true" t="shared" si="41" ref="G60:G69">SUM(D60:F60)</f>
        <v>21</v>
      </c>
      <c r="H60" s="162">
        <v>0</v>
      </c>
      <c r="I60" s="124">
        <v>25</v>
      </c>
      <c r="J60" s="141">
        <f aca="true" t="shared" si="42" ref="J60:J69">SUM(K60:S60)</f>
        <v>20</v>
      </c>
      <c r="K60" s="124">
        <v>20</v>
      </c>
      <c r="L60" s="124"/>
      <c r="M60" s="124"/>
      <c r="N60" s="124"/>
      <c r="O60" s="124"/>
      <c r="P60" s="124"/>
      <c r="Q60" s="124"/>
      <c r="R60" s="124"/>
      <c r="S60" s="125"/>
      <c r="T60" s="141">
        <f t="shared" si="39"/>
        <v>0</v>
      </c>
      <c r="U60" s="141">
        <v>20</v>
      </c>
      <c r="V60" s="141">
        <v>0</v>
      </c>
    </row>
    <row r="61" spans="1:22" s="10" customFormat="1" ht="15.75">
      <c r="A61" s="38" t="s">
        <v>20</v>
      </c>
      <c r="B61" s="8">
        <v>222</v>
      </c>
      <c r="C61" s="56" t="s">
        <v>6</v>
      </c>
      <c r="D61" s="18">
        <v>10</v>
      </c>
      <c r="E61" s="162">
        <v>0</v>
      </c>
      <c r="F61" s="162">
        <v>0</v>
      </c>
      <c r="G61" s="23">
        <f t="shared" si="41"/>
        <v>10</v>
      </c>
      <c r="H61" s="162">
        <v>0</v>
      </c>
      <c r="I61" s="124">
        <v>5</v>
      </c>
      <c r="J61" s="141">
        <f t="shared" si="42"/>
        <v>5</v>
      </c>
      <c r="K61" s="124">
        <v>5</v>
      </c>
      <c r="L61" s="124"/>
      <c r="M61" s="124"/>
      <c r="N61" s="124"/>
      <c r="O61" s="124"/>
      <c r="P61" s="124"/>
      <c r="Q61" s="124"/>
      <c r="R61" s="124"/>
      <c r="S61" s="125"/>
      <c r="T61" s="141">
        <f t="shared" si="39"/>
        <v>0</v>
      </c>
      <c r="U61" s="141">
        <v>5</v>
      </c>
      <c r="V61" s="141">
        <v>0</v>
      </c>
    </row>
    <row r="62" spans="1:22" s="10" customFormat="1" ht="15.75">
      <c r="A62" s="38" t="s">
        <v>20</v>
      </c>
      <c r="B62" s="8">
        <v>223</v>
      </c>
      <c r="C62" s="56" t="s">
        <v>7</v>
      </c>
      <c r="D62" s="79">
        <v>382</v>
      </c>
      <c r="E62" s="161">
        <v>14.7</v>
      </c>
      <c r="F62" s="161">
        <v>97</v>
      </c>
      <c r="G62" s="23">
        <f t="shared" si="41"/>
        <v>493.7</v>
      </c>
      <c r="H62" s="161">
        <v>0</v>
      </c>
      <c r="I62" s="151">
        <v>479</v>
      </c>
      <c r="J62" s="141">
        <f t="shared" si="42"/>
        <v>180</v>
      </c>
      <c r="K62" s="124">
        <v>180</v>
      </c>
      <c r="L62" s="124"/>
      <c r="M62" s="124"/>
      <c r="N62" s="124"/>
      <c r="O62" s="124"/>
      <c r="P62" s="124"/>
      <c r="Q62" s="124"/>
      <c r="R62" s="124"/>
      <c r="S62" s="125"/>
      <c r="T62" s="141">
        <f t="shared" si="39"/>
        <v>87</v>
      </c>
      <c r="U62" s="141">
        <v>267</v>
      </c>
      <c r="V62" s="141">
        <v>131.9</v>
      </c>
    </row>
    <row r="63" spans="1:22" s="10" customFormat="1" ht="15.75" hidden="1">
      <c r="A63" s="38" t="s">
        <v>20</v>
      </c>
      <c r="B63" s="8">
        <v>224</v>
      </c>
      <c r="C63" s="56" t="s">
        <v>8</v>
      </c>
      <c r="D63" s="79">
        <v>0</v>
      </c>
      <c r="E63" s="161"/>
      <c r="F63" s="161"/>
      <c r="G63" s="23">
        <f t="shared" si="41"/>
        <v>0</v>
      </c>
      <c r="H63" s="161"/>
      <c r="I63" s="151"/>
      <c r="J63" s="141">
        <f t="shared" si="42"/>
        <v>0</v>
      </c>
      <c r="K63" s="124"/>
      <c r="L63" s="124"/>
      <c r="M63" s="124"/>
      <c r="N63" s="124"/>
      <c r="O63" s="124"/>
      <c r="P63" s="124"/>
      <c r="Q63" s="124"/>
      <c r="R63" s="124"/>
      <c r="S63" s="125"/>
      <c r="T63" s="141">
        <f t="shared" si="39"/>
        <v>0</v>
      </c>
      <c r="U63" s="141">
        <f aca="true" t="shared" si="43" ref="U63:V68">SUM(V63:AD63)</f>
        <v>0</v>
      </c>
      <c r="V63" s="141">
        <f t="shared" si="43"/>
        <v>0</v>
      </c>
    </row>
    <row r="64" spans="1:22" s="10" customFormat="1" ht="15.75">
      <c r="A64" s="38" t="s">
        <v>20</v>
      </c>
      <c r="B64" s="8">
        <v>225</v>
      </c>
      <c r="C64" s="56" t="s">
        <v>9</v>
      </c>
      <c r="D64" s="79">
        <v>0</v>
      </c>
      <c r="E64" s="161">
        <v>0</v>
      </c>
      <c r="F64" s="161">
        <v>0</v>
      </c>
      <c r="G64" s="23">
        <f t="shared" si="41"/>
        <v>0</v>
      </c>
      <c r="H64" s="161">
        <v>0</v>
      </c>
      <c r="I64" s="151">
        <v>20</v>
      </c>
      <c r="J64" s="141">
        <f t="shared" si="42"/>
        <v>2</v>
      </c>
      <c r="K64" s="124">
        <v>2</v>
      </c>
      <c r="L64" s="124"/>
      <c r="M64" s="124"/>
      <c r="N64" s="124"/>
      <c r="O64" s="124"/>
      <c r="P64" s="124"/>
      <c r="Q64" s="124"/>
      <c r="R64" s="124"/>
      <c r="S64" s="125"/>
      <c r="T64" s="141">
        <f t="shared" si="39"/>
        <v>0</v>
      </c>
      <c r="U64" s="141">
        <v>2</v>
      </c>
      <c r="V64" s="141">
        <v>0</v>
      </c>
    </row>
    <row r="65" spans="1:22" s="10" customFormat="1" ht="15.75">
      <c r="A65" s="38" t="s">
        <v>20</v>
      </c>
      <c r="B65" s="8">
        <v>226</v>
      </c>
      <c r="C65" s="56" t="s">
        <v>10</v>
      </c>
      <c r="D65" s="18">
        <v>43</v>
      </c>
      <c r="E65" s="162">
        <v>31.4</v>
      </c>
      <c r="F65" s="162">
        <v>70</v>
      </c>
      <c r="G65" s="23">
        <f t="shared" si="41"/>
        <v>144.4</v>
      </c>
      <c r="H65" s="162"/>
      <c r="I65" s="124">
        <v>133</v>
      </c>
      <c r="J65" s="141">
        <f t="shared" si="42"/>
        <v>72.6</v>
      </c>
      <c r="K65" s="124">
        <v>72.6</v>
      </c>
      <c r="L65" s="124"/>
      <c r="M65" s="124"/>
      <c r="N65" s="124"/>
      <c r="O65" s="124"/>
      <c r="P65" s="124"/>
      <c r="Q65" s="124"/>
      <c r="R65" s="124"/>
      <c r="S65" s="125"/>
      <c r="T65" s="141">
        <f t="shared" si="39"/>
        <v>0</v>
      </c>
      <c r="U65" s="141">
        <v>72.6</v>
      </c>
      <c r="V65" s="141">
        <v>0</v>
      </c>
    </row>
    <row r="66" spans="1:22" s="10" customFormat="1" ht="15.75">
      <c r="A66" s="38" t="s">
        <v>20</v>
      </c>
      <c r="B66" s="8">
        <v>251</v>
      </c>
      <c r="C66" s="56" t="s">
        <v>42</v>
      </c>
      <c r="D66" s="18">
        <v>45</v>
      </c>
      <c r="E66" s="162"/>
      <c r="F66" s="162"/>
      <c r="G66" s="23">
        <f t="shared" si="41"/>
        <v>45</v>
      </c>
      <c r="H66" s="162"/>
      <c r="I66" s="124">
        <v>108.2</v>
      </c>
      <c r="J66" s="141">
        <f>SUM(K66:S66)</f>
        <v>108.2</v>
      </c>
      <c r="K66" s="124"/>
      <c r="L66" s="124"/>
      <c r="M66" s="124">
        <v>108.2</v>
      </c>
      <c r="N66" s="124"/>
      <c r="O66" s="124"/>
      <c r="P66" s="124"/>
      <c r="Q66" s="124"/>
      <c r="R66" s="124"/>
      <c r="S66" s="125"/>
      <c r="T66" s="141">
        <f t="shared" si="39"/>
        <v>0</v>
      </c>
      <c r="U66" s="141">
        <v>108.2</v>
      </c>
      <c r="V66" s="141">
        <v>9</v>
      </c>
    </row>
    <row r="67" spans="1:22" s="7" customFormat="1" ht="15.75" hidden="1">
      <c r="A67" s="40" t="s">
        <v>20</v>
      </c>
      <c r="B67" s="5">
        <v>262</v>
      </c>
      <c r="C67" s="57" t="s">
        <v>36</v>
      </c>
      <c r="D67" s="25">
        <v>0</v>
      </c>
      <c r="E67" s="163"/>
      <c r="F67" s="163"/>
      <c r="G67" s="23">
        <f t="shared" si="41"/>
        <v>0</v>
      </c>
      <c r="H67" s="163"/>
      <c r="I67" s="122"/>
      <c r="J67" s="139">
        <f t="shared" si="42"/>
        <v>0</v>
      </c>
      <c r="K67" s="122">
        <v>0</v>
      </c>
      <c r="L67" s="122">
        <v>0</v>
      </c>
      <c r="M67" s="122">
        <v>0</v>
      </c>
      <c r="N67" s="122">
        <v>0</v>
      </c>
      <c r="O67" s="122">
        <v>0</v>
      </c>
      <c r="P67" s="122">
        <v>0</v>
      </c>
      <c r="Q67" s="122">
        <v>0</v>
      </c>
      <c r="R67" s="122">
        <v>0</v>
      </c>
      <c r="S67" s="123">
        <v>0</v>
      </c>
      <c r="T67" s="141">
        <f t="shared" si="39"/>
        <v>0</v>
      </c>
      <c r="U67" s="139">
        <f t="shared" si="43"/>
        <v>0</v>
      </c>
      <c r="V67" s="139">
        <f t="shared" si="43"/>
        <v>0</v>
      </c>
    </row>
    <row r="68" spans="1:22" s="7" customFormat="1" ht="31.5" hidden="1">
      <c r="A68" s="40" t="s">
        <v>20</v>
      </c>
      <c r="B68" s="5">
        <v>263</v>
      </c>
      <c r="C68" s="57" t="s">
        <v>44</v>
      </c>
      <c r="D68" s="25"/>
      <c r="E68" s="163"/>
      <c r="F68" s="163"/>
      <c r="G68" s="23">
        <f t="shared" si="41"/>
        <v>0</v>
      </c>
      <c r="H68" s="163"/>
      <c r="I68" s="122"/>
      <c r="J68" s="139">
        <f t="shared" si="42"/>
        <v>0</v>
      </c>
      <c r="K68" s="122"/>
      <c r="L68" s="122"/>
      <c r="M68" s="122">
        <v>0</v>
      </c>
      <c r="N68" s="122">
        <v>0</v>
      </c>
      <c r="O68" s="122">
        <v>0</v>
      </c>
      <c r="P68" s="122">
        <v>0</v>
      </c>
      <c r="Q68" s="122">
        <v>0</v>
      </c>
      <c r="R68" s="122">
        <v>0</v>
      </c>
      <c r="S68" s="123">
        <v>0</v>
      </c>
      <c r="T68" s="141">
        <f t="shared" si="39"/>
        <v>0</v>
      </c>
      <c r="U68" s="139">
        <f t="shared" si="43"/>
        <v>0</v>
      </c>
      <c r="V68" s="139">
        <f t="shared" si="43"/>
        <v>0</v>
      </c>
    </row>
    <row r="69" spans="1:22" s="7" customFormat="1" ht="15.75">
      <c r="A69" s="40" t="s">
        <v>20</v>
      </c>
      <c r="B69" s="5">
        <v>290</v>
      </c>
      <c r="C69" s="57" t="s">
        <v>12</v>
      </c>
      <c r="D69" s="6">
        <v>4</v>
      </c>
      <c r="E69" s="164">
        <v>0</v>
      </c>
      <c r="F69" s="164">
        <v>0</v>
      </c>
      <c r="G69" s="73">
        <f t="shared" si="41"/>
        <v>4</v>
      </c>
      <c r="H69" s="164">
        <v>0</v>
      </c>
      <c r="I69" s="122">
        <v>7</v>
      </c>
      <c r="J69" s="139">
        <f t="shared" si="42"/>
        <v>7</v>
      </c>
      <c r="K69" s="122">
        <v>7</v>
      </c>
      <c r="L69" s="122"/>
      <c r="M69" s="122"/>
      <c r="N69" s="122"/>
      <c r="O69" s="122"/>
      <c r="P69" s="122"/>
      <c r="Q69" s="122"/>
      <c r="R69" s="122"/>
      <c r="S69" s="123"/>
      <c r="T69" s="139">
        <f t="shared" si="39"/>
        <v>0</v>
      </c>
      <c r="U69" s="139">
        <v>7</v>
      </c>
      <c r="V69" s="139">
        <v>0.7</v>
      </c>
    </row>
    <row r="70" spans="1:22" s="7" customFormat="1" ht="15.75">
      <c r="A70" s="40" t="s">
        <v>20</v>
      </c>
      <c r="B70" s="5">
        <v>300</v>
      </c>
      <c r="C70" s="57" t="s">
        <v>13</v>
      </c>
      <c r="D70" s="25">
        <f aca="true" t="shared" si="44" ref="D70:I70">SUM(D71:D72)</f>
        <v>102</v>
      </c>
      <c r="E70" s="25">
        <f t="shared" si="44"/>
        <v>25</v>
      </c>
      <c r="F70" s="25">
        <f t="shared" si="44"/>
        <v>150</v>
      </c>
      <c r="G70" s="25">
        <f t="shared" si="44"/>
        <v>277</v>
      </c>
      <c r="H70" s="25">
        <f t="shared" si="44"/>
        <v>0</v>
      </c>
      <c r="I70" s="122">
        <f t="shared" si="44"/>
        <v>312</v>
      </c>
      <c r="J70" s="139">
        <f aca="true" t="shared" si="45" ref="J70:S70">SUM(J71:J72)</f>
        <v>67</v>
      </c>
      <c r="K70" s="122">
        <f t="shared" si="45"/>
        <v>67</v>
      </c>
      <c r="L70" s="122">
        <f t="shared" si="45"/>
        <v>0</v>
      </c>
      <c r="M70" s="122">
        <f t="shared" si="45"/>
        <v>0</v>
      </c>
      <c r="N70" s="122">
        <f>SUM(N71:N72)</f>
        <v>0</v>
      </c>
      <c r="O70" s="122">
        <f t="shared" si="45"/>
        <v>0</v>
      </c>
      <c r="P70" s="122">
        <f t="shared" si="45"/>
        <v>0</v>
      </c>
      <c r="Q70" s="122">
        <f t="shared" si="45"/>
        <v>0</v>
      </c>
      <c r="R70" s="122">
        <f>SUM(R71:R72)</f>
        <v>0</v>
      </c>
      <c r="S70" s="123">
        <f t="shared" si="45"/>
        <v>0</v>
      </c>
      <c r="T70" s="139">
        <f>SUM(T71:T72)</f>
        <v>-18.4</v>
      </c>
      <c r="U70" s="139">
        <f>SUM(U71:U72)</f>
        <v>48.6</v>
      </c>
      <c r="V70" s="139">
        <f>SUM(V71:V72)</f>
        <v>0</v>
      </c>
    </row>
    <row r="71" spans="1:22" s="10" customFormat="1" ht="17.25" customHeight="1">
      <c r="A71" s="38" t="s">
        <v>20</v>
      </c>
      <c r="B71" s="8">
        <v>310</v>
      </c>
      <c r="C71" s="56" t="s">
        <v>14</v>
      </c>
      <c r="D71" s="18">
        <v>9</v>
      </c>
      <c r="E71" s="162">
        <v>0</v>
      </c>
      <c r="F71" s="162">
        <v>65</v>
      </c>
      <c r="G71" s="23">
        <f>SUM(D71:F71)</f>
        <v>74</v>
      </c>
      <c r="H71" s="162">
        <v>0</v>
      </c>
      <c r="I71" s="124">
        <v>72</v>
      </c>
      <c r="J71" s="141">
        <f>SUM(K71:S71)</f>
        <v>20</v>
      </c>
      <c r="K71" s="124">
        <v>20</v>
      </c>
      <c r="L71" s="124"/>
      <c r="M71" s="124"/>
      <c r="N71" s="124"/>
      <c r="O71" s="124"/>
      <c r="P71" s="124"/>
      <c r="Q71" s="124"/>
      <c r="R71" s="124"/>
      <c r="S71" s="125"/>
      <c r="T71" s="141">
        <f t="shared" si="39"/>
        <v>-3</v>
      </c>
      <c r="U71" s="141">
        <v>17</v>
      </c>
      <c r="V71" s="141">
        <v>0</v>
      </c>
    </row>
    <row r="72" spans="1:22" s="10" customFormat="1" ht="15.75">
      <c r="A72" s="38" t="s">
        <v>20</v>
      </c>
      <c r="B72" s="8">
        <v>340</v>
      </c>
      <c r="C72" s="56" t="s">
        <v>15</v>
      </c>
      <c r="D72" s="18">
        <v>93</v>
      </c>
      <c r="E72" s="162">
        <v>25</v>
      </c>
      <c r="F72" s="162">
        <v>85</v>
      </c>
      <c r="G72" s="23">
        <f>SUM(D72:F72)</f>
        <v>203</v>
      </c>
      <c r="H72" s="162"/>
      <c r="I72" s="124">
        <v>240</v>
      </c>
      <c r="J72" s="141">
        <f>SUM(K72:S72)</f>
        <v>47</v>
      </c>
      <c r="K72" s="124">
        <v>47</v>
      </c>
      <c r="L72" s="124"/>
      <c r="M72" s="124"/>
      <c r="N72" s="124"/>
      <c r="O72" s="124"/>
      <c r="P72" s="124"/>
      <c r="Q72" s="124"/>
      <c r="R72" s="124"/>
      <c r="S72" s="125"/>
      <c r="T72" s="141">
        <f>U72-J72</f>
        <v>-15.399999999999999</v>
      </c>
      <c r="U72" s="141">
        <v>31.6</v>
      </c>
      <c r="V72" s="141">
        <v>0</v>
      </c>
    </row>
    <row r="73" spans="1:22" s="10" customFormat="1" ht="15.75">
      <c r="A73" s="39"/>
      <c r="B73" s="12"/>
      <c r="C73" s="11" t="s">
        <v>18</v>
      </c>
      <c r="D73" s="19">
        <f>SUM(D51,D59,D68,D69,D70,D66)</f>
        <v>3213.7</v>
      </c>
      <c r="E73" s="19">
        <f>SUM(E51,E59,E68,E69,E70,E66)</f>
        <v>362.4</v>
      </c>
      <c r="F73" s="19">
        <f>SUM(F51,F59,F68,F69,F70,F66)</f>
        <v>615.4</v>
      </c>
      <c r="G73" s="19">
        <f>SUM(G51,G59,G68,G69,G70,G66)</f>
        <v>4191.5</v>
      </c>
      <c r="H73" s="19">
        <f>SUM(H51,H59,H68,H69,H70)</f>
        <v>0</v>
      </c>
      <c r="I73" s="126">
        <f>SUM(I51,I59,I68,I69,I70)</f>
        <v>5348</v>
      </c>
      <c r="J73" s="116">
        <f aca="true" t="shared" si="46" ref="J73:S73">SUM(J51,J59,J68,J69,J70)</f>
        <v>3047.2000000000007</v>
      </c>
      <c r="K73" s="126">
        <f t="shared" si="46"/>
        <v>614.1</v>
      </c>
      <c r="L73" s="126">
        <f t="shared" si="46"/>
        <v>599</v>
      </c>
      <c r="M73" s="126">
        <f t="shared" si="46"/>
        <v>108.2</v>
      </c>
      <c r="N73" s="126">
        <f>SUM(N51,N59,N68,N69,N70)</f>
        <v>1725.9</v>
      </c>
      <c r="O73" s="126">
        <f t="shared" si="46"/>
        <v>0</v>
      </c>
      <c r="P73" s="126">
        <f t="shared" si="46"/>
        <v>0</v>
      </c>
      <c r="Q73" s="126">
        <f t="shared" si="46"/>
        <v>0</v>
      </c>
      <c r="R73" s="126">
        <f>SUM(R51,R59,R68,R69,R70)</f>
        <v>0</v>
      </c>
      <c r="S73" s="127">
        <f t="shared" si="46"/>
        <v>0</v>
      </c>
      <c r="T73" s="116">
        <f>SUM(T51,T59,T68,T69,T70)</f>
        <v>43.59999999999989</v>
      </c>
      <c r="U73" s="116">
        <f>SUM(U51,U59,U68,U69,U70)</f>
        <v>3090.7999999999997</v>
      </c>
      <c r="V73" s="116">
        <f>SUM(V51,V59,V68,V69,V70)</f>
        <v>527.8000000000001</v>
      </c>
    </row>
    <row r="74" spans="1:22" s="7" customFormat="1" ht="15.75" hidden="1">
      <c r="A74" s="40" t="s">
        <v>66</v>
      </c>
      <c r="B74" s="5">
        <v>210</v>
      </c>
      <c r="C74" s="57" t="s">
        <v>30</v>
      </c>
      <c r="D74" s="25">
        <f aca="true" t="shared" si="47" ref="D74:I74">SUM(D75:D77)</f>
        <v>0</v>
      </c>
      <c r="E74" s="25">
        <f t="shared" si="47"/>
        <v>0</v>
      </c>
      <c r="F74" s="25">
        <f t="shared" si="47"/>
        <v>0</v>
      </c>
      <c r="G74" s="25">
        <f t="shared" si="47"/>
        <v>0</v>
      </c>
      <c r="H74" s="25">
        <f t="shared" si="47"/>
        <v>0</v>
      </c>
      <c r="I74" s="122">
        <f t="shared" si="47"/>
        <v>0</v>
      </c>
      <c r="J74" s="116">
        <f aca="true" t="shared" si="48" ref="J74:S74">SUM(J75:J77)</f>
        <v>0</v>
      </c>
      <c r="K74" s="122">
        <f t="shared" si="48"/>
        <v>0</v>
      </c>
      <c r="L74" s="122">
        <f t="shared" si="48"/>
        <v>0</v>
      </c>
      <c r="M74" s="122"/>
      <c r="N74" s="122">
        <f>SUM(N75:N77)</f>
        <v>0</v>
      </c>
      <c r="O74" s="122">
        <f t="shared" si="48"/>
        <v>0</v>
      </c>
      <c r="P74" s="122">
        <f t="shared" si="48"/>
        <v>0</v>
      </c>
      <c r="Q74" s="122">
        <f t="shared" si="48"/>
        <v>0</v>
      </c>
      <c r="R74" s="122">
        <f>SUM(R75:R77)</f>
        <v>0</v>
      </c>
      <c r="S74" s="123">
        <f t="shared" si="48"/>
        <v>0</v>
      </c>
      <c r="T74" s="116">
        <f>SUM(T75:T77)</f>
        <v>0</v>
      </c>
      <c r="U74" s="116">
        <f>SUM(U75:U77)</f>
        <v>0</v>
      </c>
      <c r="V74" s="116">
        <f>SUM(V75:V77)</f>
        <v>0</v>
      </c>
    </row>
    <row r="75" spans="1:22" s="10" customFormat="1" ht="15.75" hidden="1">
      <c r="A75" s="38" t="s">
        <v>66</v>
      </c>
      <c r="B75" s="8">
        <v>211</v>
      </c>
      <c r="C75" s="56" t="s">
        <v>1</v>
      </c>
      <c r="D75" s="18"/>
      <c r="E75" s="18"/>
      <c r="F75" s="18"/>
      <c r="G75" s="18"/>
      <c r="H75" s="18"/>
      <c r="I75" s="124"/>
      <c r="J75" s="117"/>
      <c r="K75" s="124"/>
      <c r="L75" s="124"/>
      <c r="M75" s="124"/>
      <c r="N75" s="124"/>
      <c r="O75" s="124"/>
      <c r="P75" s="124"/>
      <c r="Q75" s="124"/>
      <c r="R75" s="124"/>
      <c r="S75" s="125"/>
      <c r="T75" s="117"/>
      <c r="U75" s="117"/>
      <c r="V75" s="117"/>
    </row>
    <row r="76" spans="1:22" s="10" customFormat="1" ht="15.75" hidden="1">
      <c r="A76" s="38" t="s">
        <v>66</v>
      </c>
      <c r="B76" s="8">
        <v>212</v>
      </c>
      <c r="C76" s="56" t="s">
        <v>2</v>
      </c>
      <c r="D76" s="18"/>
      <c r="E76" s="18"/>
      <c r="F76" s="18"/>
      <c r="G76" s="18"/>
      <c r="H76" s="18"/>
      <c r="I76" s="124"/>
      <c r="J76" s="117"/>
      <c r="K76" s="124"/>
      <c r="L76" s="124"/>
      <c r="M76" s="124"/>
      <c r="N76" s="124"/>
      <c r="O76" s="124"/>
      <c r="P76" s="124"/>
      <c r="Q76" s="124"/>
      <c r="R76" s="124"/>
      <c r="S76" s="125"/>
      <c r="T76" s="117"/>
      <c r="U76" s="117"/>
      <c r="V76" s="117"/>
    </row>
    <row r="77" spans="1:22" s="10" customFormat="1" ht="15.75" hidden="1">
      <c r="A77" s="38" t="s">
        <v>66</v>
      </c>
      <c r="B77" s="8">
        <v>213</v>
      </c>
      <c r="C77" s="56" t="s">
        <v>3</v>
      </c>
      <c r="D77" s="18"/>
      <c r="E77" s="18"/>
      <c r="F77" s="18"/>
      <c r="G77" s="18"/>
      <c r="H77" s="18"/>
      <c r="I77" s="124"/>
      <c r="J77" s="117"/>
      <c r="K77" s="124"/>
      <c r="L77" s="124"/>
      <c r="M77" s="124"/>
      <c r="N77" s="124"/>
      <c r="O77" s="124"/>
      <c r="P77" s="124"/>
      <c r="Q77" s="124"/>
      <c r="R77" s="124"/>
      <c r="S77" s="125"/>
      <c r="T77" s="117"/>
      <c r="U77" s="117"/>
      <c r="V77" s="117"/>
    </row>
    <row r="78" spans="1:22" s="7" customFormat="1" ht="15.75" hidden="1">
      <c r="A78" s="40" t="s">
        <v>66</v>
      </c>
      <c r="B78" s="5">
        <v>220</v>
      </c>
      <c r="C78" s="57" t="s">
        <v>4</v>
      </c>
      <c r="D78" s="25">
        <f aca="true" t="shared" si="49" ref="D78:I78">SUM(D79:D84)</f>
        <v>0</v>
      </c>
      <c r="E78" s="25">
        <f t="shared" si="49"/>
        <v>0</v>
      </c>
      <c r="F78" s="25">
        <f t="shared" si="49"/>
        <v>0</v>
      </c>
      <c r="G78" s="25">
        <f t="shared" si="49"/>
        <v>0</v>
      </c>
      <c r="H78" s="25">
        <f t="shared" si="49"/>
        <v>0</v>
      </c>
      <c r="I78" s="122">
        <f t="shared" si="49"/>
        <v>0</v>
      </c>
      <c r="J78" s="116">
        <f aca="true" t="shared" si="50" ref="J78:S78">SUM(J79:J84)</f>
        <v>0</v>
      </c>
      <c r="K78" s="122">
        <f t="shared" si="50"/>
        <v>0</v>
      </c>
      <c r="L78" s="122">
        <f t="shared" si="50"/>
        <v>0</v>
      </c>
      <c r="M78" s="122"/>
      <c r="N78" s="122">
        <f>SUM(N79:N84)</f>
        <v>0</v>
      </c>
      <c r="O78" s="122">
        <f t="shared" si="50"/>
        <v>0</v>
      </c>
      <c r="P78" s="122">
        <f t="shared" si="50"/>
        <v>0</v>
      </c>
      <c r="Q78" s="122">
        <f t="shared" si="50"/>
        <v>0</v>
      </c>
      <c r="R78" s="122">
        <f>SUM(R79:R84)</f>
        <v>0</v>
      </c>
      <c r="S78" s="123">
        <f t="shared" si="50"/>
        <v>0</v>
      </c>
      <c r="T78" s="116">
        <f>SUM(T79:T84)</f>
        <v>0</v>
      </c>
      <c r="U78" s="116">
        <f>SUM(U79:U84)</f>
        <v>0</v>
      </c>
      <c r="V78" s="116">
        <f>SUM(V79:V84)</f>
        <v>0</v>
      </c>
    </row>
    <row r="79" spans="1:22" s="10" customFormat="1" ht="15.75" hidden="1">
      <c r="A79" s="38" t="s">
        <v>66</v>
      </c>
      <c r="B79" s="8">
        <v>221</v>
      </c>
      <c r="C79" s="56" t="s">
        <v>5</v>
      </c>
      <c r="D79" s="18"/>
      <c r="E79" s="18"/>
      <c r="F79" s="18"/>
      <c r="G79" s="18"/>
      <c r="H79" s="18"/>
      <c r="I79" s="124"/>
      <c r="J79" s="117"/>
      <c r="K79" s="124"/>
      <c r="L79" s="124"/>
      <c r="M79" s="124"/>
      <c r="N79" s="124"/>
      <c r="O79" s="124"/>
      <c r="P79" s="124"/>
      <c r="Q79" s="124"/>
      <c r="R79" s="124"/>
      <c r="S79" s="125"/>
      <c r="T79" s="117"/>
      <c r="U79" s="117"/>
      <c r="V79" s="117"/>
    </row>
    <row r="80" spans="1:22" s="10" customFormat="1" ht="15.75" hidden="1">
      <c r="A80" s="38" t="s">
        <v>66</v>
      </c>
      <c r="B80" s="8">
        <v>222</v>
      </c>
      <c r="C80" s="56" t="s">
        <v>6</v>
      </c>
      <c r="D80" s="18"/>
      <c r="E80" s="18"/>
      <c r="F80" s="18"/>
      <c r="G80" s="18"/>
      <c r="H80" s="18"/>
      <c r="I80" s="124"/>
      <c r="J80" s="117"/>
      <c r="K80" s="124"/>
      <c r="L80" s="124"/>
      <c r="M80" s="124"/>
      <c r="N80" s="124"/>
      <c r="O80" s="124"/>
      <c r="P80" s="124"/>
      <c r="Q80" s="124"/>
      <c r="R80" s="124"/>
      <c r="S80" s="125"/>
      <c r="T80" s="117"/>
      <c r="U80" s="117"/>
      <c r="V80" s="117"/>
    </row>
    <row r="81" spans="1:22" s="10" customFormat="1" ht="15.75" hidden="1">
      <c r="A81" s="38" t="s">
        <v>66</v>
      </c>
      <c r="B81" s="8">
        <v>223</v>
      </c>
      <c r="C81" s="56" t="s">
        <v>7</v>
      </c>
      <c r="D81" s="18"/>
      <c r="E81" s="18"/>
      <c r="F81" s="18"/>
      <c r="G81" s="18"/>
      <c r="H81" s="18"/>
      <c r="I81" s="124"/>
      <c r="J81" s="117"/>
      <c r="K81" s="124"/>
      <c r="L81" s="124"/>
      <c r="M81" s="124"/>
      <c r="N81" s="124"/>
      <c r="O81" s="124"/>
      <c r="P81" s="124"/>
      <c r="Q81" s="124"/>
      <c r="R81" s="124"/>
      <c r="S81" s="125"/>
      <c r="T81" s="117"/>
      <c r="U81" s="117"/>
      <c r="V81" s="117"/>
    </row>
    <row r="82" spans="1:22" s="10" customFormat="1" ht="15.75" hidden="1">
      <c r="A82" s="38" t="s">
        <v>66</v>
      </c>
      <c r="B82" s="8">
        <v>224</v>
      </c>
      <c r="C82" s="56" t="s">
        <v>8</v>
      </c>
      <c r="D82" s="18"/>
      <c r="E82" s="18"/>
      <c r="F82" s="18"/>
      <c r="G82" s="18"/>
      <c r="H82" s="18"/>
      <c r="I82" s="124"/>
      <c r="J82" s="117"/>
      <c r="K82" s="124"/>
      <c r="L82" s="124"/>
      <c r="M82" s="124"/>
      <c r="N82" s="124"/>
      <c r="O82" s="124"/>
      <c r="P82" s="124"/>
      <c r="Q82" s="124"/>
      <c r="R82" s="124"/>
      <c r="S82" s="125"/>
      <c r="T82" s="117"/>
      <c r="U82" s="117"/>
      <c r="V82" s="117"/>
    </row>
    <row r="83" spans="1:22" s="10" customFormat="1" ht="15.75" hidden="1">
      <c r="A83" s="38" t="s">
        <v>66</v>
      </c>
      <c r="B83" s="8">
        <v>225</v>
      </c>
      <c r="C83" s="56" t="s">
        <v>9</v>
      </c>
      <c r="D83" s="18"/>
      <c r="E83" s="18"/>
      <c r="F83" s="18"/>
      <c r="G83" s="18"/>
      <c r="H83" s="18"/>
      <c r="I83" s="124"/>
      <c r="J83" s="117"/>
      <c r="K83" s="124"/>
      <c r="L83" s="124"/>
      <c r="M83" s="124"/>
      <c r="N83" s="124"/>
      <c r="O83" s="124"/>
      <c r="P83" s="124"/>
      <c r="Q83" s="124"/>
      <c r="R83" s="124"/>
      <c r="S83" s="125"/>
      <c r="T83" s="117"/>
      <c r="U83" s="117"/>
      <c r="V83" s="117"/>
    </row>
    <row r="84" spans="1:22" s="10" customFormat="1" ht="15.75" hidden="1">
      <c r="A84" s="38" t="s">
        <v>66</v>
      </c>
      <c r="B84" s="8">
        <v>226</v>
      </c>
      <c r="C84" s="56" t="s">
        <v>10</v>
      </c>
      <c r="D84" s="18"/>
      <c r="E84" s="18"/>
      <c r="F84" s="18"/>
      <c r="G84" s="18"/>
      <c r="H84" s="18"/>
      <c r="I84" s="124"/>
      <c r="J84" s="117"/>
      <c r="K84" s="124"/>
      <c r="L84" s="124"/>
      <c r="M84" s="124"/>
      <c r="N84" s="124"/>
      <c r="O84" s="124"/>
      <c r="P84" s="124"/>
      <c r="Q84" s="124"/>
      <c r="R84" s="124"/>
      <c r="S84" s="125"/>
      <c r="T84" s="117"/>
      <c r="U84" s="117"/>
      <c r="V84" s="117"/>
    </row>
    <row r="85" spans="1:22" s="76" customFormat="1" ht="18" customHeight="1">
      <c r="A85" s="38" t="s">
        <v>66</v>
      </c>
      <c r="B85" s="8">
        <v>251</v>
      </c>
      <c r="C85" s="56" t="s">
        <v>42</v>
      </c>
      <c r="D85" s="18">
        <v>477</v>
      </c>
      <c r="E85" s="162"/>
      <c r="F85" s="162"/>
      <c r="G85" s="23">
        <f>SUM(D85:F85)</f>
        <v>477</v>
      </c>
      <c r="H85" s="162"/>
      <c r="I85" s="124">
        <v>713.9</v>
      </c>
      <c r="J85" s="141">
        <f>SUM(K85:S85)</f>
        <v>713.9</v>
      </c>
      <c r="K85" s="124"/>
      <c r="L85" s="131"/>
      <c r="M85" s="131">
        <v>713.9</v>
      </c>
      <c r="N85" s="131"/>
      <c r="O85" s="124"/>
      <c r="P85" s="124"/>
      <c r="Q85" s="131"/>
      <c r="R85" s="131"/>
      <c r="S85" s="132"/>
      <c r="T85" s="141">
        <f>U85-J85</f>
        <v>0</v>
      </c>
      <c r="U85" s="141">
        <v>713.9</v>
      </c>
      <c r="V85" s="141">
        <v>112.2</v>
      </c>
    </row>
    <row r="86" spans="1:22" s="76" customFormat="1" ht="18" customHeight="1" hidden="1">
      <c r="A86" s="38" t="s">
        <v>66</v>
      </c>
      <c r="B86" s="8">
        <v>251</v>
      </c>
      <c r="C86" s="56" t="s">
        <v>42</v>
      </c>
      <c r="D86" s="18"/>
      <c r="E86" s="162"/>
      <c r="F86" s="162"/>
      <c r="G86" s="23">
        <v>0</v>
      </c>
      <c r="H86" s="162"/>
      <c r="I86" s="124">
        <v>0</v>
      </c>
      <c r="J86" s="117">
        <f>SUM(K86:S86)</f>
        <v>0</v>
      </c>
      <c r="K86" s="124"/>
      <c r="L86" s="131"/>
      <c r="M86" s="131"/>
      <c r="N86" s="131"/>
      <c r="O86" s="124"/>
      <c r="P86" s="124"/>
      <c r="Q86" s="131"/>
      <c r="R86" s="131"/>
      <c r="S86" s="132"/>
      <c r="T86" s="117">
        <f>SUM(U86:AC86)</f>
        <v>0</v>
      </c>
      <c r="U86" s="117">
        <f>SUM(V86:AD86)</f>
        <v>0</v>
      </c>
      <c r="V86" s="117">
        <f>SUM(W86:AE86)</f>
        <v>0</v>
      </c>
    </row>
    <row r="87" spans="1:22" s="7" customFormat="1" ht="15.75" hidden="1">
      <c r="A87" s="40" t="s">
        <v>66</v>
      </c>
      <c r="B87" s="5">
        <v>262</v>
      </c>
      <c r="C87" s="57" t="s">
        <v>36</v>
      </c>
      <c r="D87" s="25">
        <v>0</v>
      </c>
      <c r="E87" s="163">
        <v>0</v>
      </c>
      <c r="F87" s="163">
        <v>0</v>
      </c>
      <c r="G87" s="25">
        <v>0</v>
      </c>
      <c r="H87" s="163">
        <v>0</v>
      </c>
      <c r="I87" s="122">
        <v>0</v>
      </c>
      <c r="J87" s="116">
        <v>0</v>
      </c>
      <c r="K87" s="122">
        <v>0</v>
      </c>
      <c r="L87" s="122">
        <v>0</v>
      </c>
      <c r="M87" s="122"/>
      <c r="N87" s="122">
        <v>0</v>
      </c>
      <c r="O87" s="122">
        <v>0</v>
      </c>
      <c r="P87" s="122">
        <v>0</v>
      </c>
      <c r="Q87" s="122">
        <v>0</v>
      </c>
      <c r="R87" s="122">
        <v>0</v>
      </c>
      <c r="S87" s="123">
        <v>0</v>
      </c>
      <c r="T87" s="116">
        <v>0</v>
      </c>
      <c r="U87" s="116">
        <v>0</v>
      </c>
      <c r="V87" s="116">
        <v>0</v>
      </c>
    </row>
    <row r="88" spans="1:22" s="7" customFormat="1" ht="31.5" hidden="1">
      <c r="A88" s="40" t="s">
        <v>66</v>
      </c>
      <c r="B88" s="5">
        <v>263</v>
      </c>
      <c r="C88" s="57" t="s">
        <v>44</v>
      </c>
      <c r="D88" s="25">
        <v>0</v>
      </c>
      <c r="E88" s="163">
        <v>0</v>
      </c>
      <c r="F88" s="163">
        <v>0</v>
      </c>
      <c r="G88" s="25">
        <v>0</v>
      </c>
      <c r="H88" s="163">
        <v>0</v>
      </c>
      <c r="I88" s="122">
        <v>0</v>
      </c>
      <c r="J88" s="116">
        <v>0</v>
      </c>
      <c r="K88" s="122">
        <v>0</v>
      </c>
      <c r="L88" s="122">
        <v>0</v>
      </c>
      <c r="M88" s="122"/>
      <c r="N88" s="122">
        <v>0</v>
      </c>
      <c r="O88" s="122">
        <v>0</v>
      </c>
      <c r="P88" s="122">
        <v>0</v>
      </c>
      <c r="Q88" s="122">
        <v>0</v>
      </c>
      <c r="R88" s="122">
        <v>0</v>
      </c>
      <c r="S88" s="123">
        <v>0</v>
      </c>
      <c r="T88" s="116">
        <v>0</v>
      </c>
      <c r="U88" s="116">
        <v>0</v>
      </c>
      <c r="V88" s="116">
        <v>0</v>
      </c>
    </row>
    <row r="89" spans="1:22" s="7" customFormat="1" ht="15.75" hidden="1">
      <c r="A89" s="40" t="s">
        <v>66</v>
      </c>
      <c r="B89" s="5">
        <v>290</v>
      </c>
      <c r="C89" s="57" t="s">
        <v>12</v>
      </c>
      <c r="D89" s="6">
        <v>0</v>
      </c>
      <c r="E89" s="164">
        <v>0</v>
      </c>
      <c r="F89" s="164">
        <v>0</v>
      </c>
      <c r="G89" s="6">
        <v>0</v>
      </c>
      <c r="H89" s="164">
        <v>0</v>
      </c>
      <c r="I89" s="122">
        <v>0</v>
      </c>
      <c r="J89" s="116">
        <v>0</v>
      </c>
      <c r="K89" s="122">
        <v>0</v>
      </c>
      <c r="L89" s="122">
        <v>0</v>
      </c>
      <c r="M89" s="122"/>
      <c r="N89" s="122">
        <v>0</v>
      </c>
      <c r="O89" s="122">
        <v>0</v>
      </c>
      <c r="P89" s="122">
        <v>0</v>
      </c>
      <c r="Q89" s="122">
        <v>0</v>
      </c>
      <c r="R89" s="122">
        <v>0</v>
      </c>
      <c r="S89" s="123">
        <v>0</v>
      </c>
      <c r="T89" s="116">
        <v>0</v>
      </c>
      <c r="U89" s="116">
        <v>0</v>
      </c>
      <c r="V89" s="116">
        <v>0</v>
      </c>
    </row>
    <row r="90" spans="1:22" s="7" customFormat="1" ht="15.75" hidden="1">
      <c r="A90" s="40" t="s">
        <v>66</v>
      </c>
      <c r="B90" s="5">
        <v>300</v>
      </c>
      <c r="C90" s="57" t="s">
        <v>13</v>
      </c>
      <c r="D90" s="25">
        <f aca="true" t="shared" si="51" ref="D90:I90">SUM(D91:D92)</f>
        <v>0</v>
      </c>
      <c r="E90" s="163">
        <f t="shared" si="51"/>
        <v>0</v>
      </c>
      <c r="F90" s="163">
        <f t="shared" si="51"/>
        <v>0</v>
      </c>
      <c r="G90" s="25">
        <f t="shared" si="51"/>
        <v>0</v>
      </c>
      <c r="H90" s="163">
        <f t="shared" si="51"/>
        <v>0</v>
      </c>
      <c r="I90" s="122">
        <f t="shared" si="51"/>
        <v>0</v>
      </c>
      <c r="J90" s="116">
        <f aca="true" t="shared" si="52" ref="J90:S90">SUM(J91:J92)</f>
        <v>0</v>
      </c>
      <c r="K90" s="122">
        <f t="shared" si="52"/>
        <v>0</v>
      </c>
      <c r="L90" s="122">
        <f t="shared" si="52"/>
        <v>0</v>
      </c>
      <c r="M90" s="122"/>
      <c r="N90" s="122">
        <f>SUM(N91:N92)</f>
        <v>0</v>
      </c>
      <c r="O90" s="122">
        <f t="shared" si="52"/>
        <v>0</v>
      </c>
      <c r="P90" s="122">
        <f t="shared" si="52"/>
        <v>0</v>
      </c>
      <c r="Q90" s="122">
        <f t="shared" si="52"/>
        <v>0</v>
      </c>
      <c r="R90" s="122">
        <f>SUM(R91:R92)</f>
        <v>0</v>
      </c>
      <c r="S90" s="123">
        <f t="shared" si="52"/>
        <v>0</v>
      </c>
      <c r="T90" s="116">
        <f>SUM(T91:T92)</f>
        <v>0</v>
      </c>
      <c r="U90" s="116">
        <f>SUM(U91:U92)</f>
        <v>0</v>
      </c>
      <c r="V90" s="116">
        <f>SUM(V91:V92)</f>
        <v>0</v>
      </c>
    </row>
    <row r="91" spans="1:22" s="10" customFormat="1" ht="15.75" hidden="1">
      <c r="A91" s="38" t="s">
        <v>66</v>
      </c>
      <c r="B91" s="8">
        <v>310</v>
      </c>
      <c r="C91" s="56" t="s">
        <v>14</v>
      </c>
      <c r="D91" s="18"/>
      <c r="E91" s="162"/>
      <c r="F91" s="162"/>
      <c r="G91" s="18"/>
      <c r="H91" s="162"/>
      <c r="I91" s="124"/>
      <c r="J91" s="117"/>
      <c r="K91" s="124"/>
      <c r="L91" s="124"/>
      <c r="M91" s="124"/>
      <c r="N91" s="124"/>
      <c r="O91" s="124"/>
      <c r="P91" s="124"/>
      <c r="Q91" s="124"/>
      <c r="R91" s="124"/>
      <c r="S91" s="125"/>
      <c r="T91" s="117"/>
      <c r="U91" s="117"/>
      <c r="V91" s="117"/>
    </row>
    <row r="92" spans="1:22" s="10" customFormat="1" ht="15.75" hidden="1">
      <c r="A92" s="38" t="s">
        <v>66</v>
      </c>
      <c r="B92" s="8">
        <v>340</v>
      </c>
      <c r="C92" s="56" t="s">
        <v>15</v>
      </c>
      <c r="D92" s="18"/>
      <c r="E92" s="162"/>
      <c r="F92" s="162"/>
      <c r="G92" s="18"/>
      <c r="H92" s="162"/>
      <c r="I92" s="124"/>
      <c r="J92" s="117"/>
      <c r="K92" s="124"/>
      <c r="L92" s="124"/>
      <c r="M92" s="124"/>
      <c r="N92" s="124"/>
      <c r="O92" s="124"/>
      <c r="P92" s="124"/>
      <c r="Q92" s="124"/>
      <c r="R92" s="124"/>
      <c r="S92" s="125"/>
      <c r="T92" s="117"/>
      <c r="U92" s="117"/>
      <c r="V92" s="117"/>
    </row>
    <row r="93" spans="1:22" s="10" customFormat="1" ht="15.75">
      <c r="A93" s="39"/>
      <c r="B93" s="12"/>
      <c r="C93" s="11" t="s">
        <v>18</v>
      </c>
      <c r="D93" s="19">
        <f aca="true" t="shared" si="53" ref="D93:I93">SUM(D85:D92)</f>
        <v>477</v>
      </c>
      <c r="E93" s="19">
        <f t="shared" si="53"/>
        <v>0</v>
      </c>
      <c r="F93" s="19">
        <f t="shared" si="53"/>
        <v>0</v>
      </c>
      <c r="G93" s="19">
        <f t="shared" si="53"/>
        <v>477</v>
      </c>
      <c r="H93" s="19">
        <f t="shared" si="53"/>
        <v>0</v>
      </c>
      <c r="I93" s="126">
        <f t="shared" si="53"/>
        <v>713.9</v>
      </c>
      <c r="J93" s="116">
        <f>SUM(J85:J86)</f>
        <v>713.9</v>
      </c>
      <c r="K93" s="116">
        <f aca="true" t="shared" si="54" ref="K93:R93">SUM(K85)</f>
        <v>0</v>
      </c>
      <c r="L93" s="116">
        <f t="shared" si="54"/>
        <v>0</v>
      </c>
      <c r="M93" s="116">
        <f t="shared" si="54"/>
        <v>713.9</v>
      </c>
      <c r="N93" s="116">
        <f t="shared" si="54"/>
        <v>0</v>
      </c>
      <c r="O93" s="116">
        <f t="shared" si="54"/>
        <v>0</v>
      </c>
      <c r="P93" s="116">
        <f t="shared" si="54"/>
        <v>0</v>
      </c>
      <c r="Q93" s="116">
        <f t="shared" si="54"/>
        <v>0</v>
      </c>
      <c r="R93" s="116">
        <f t="shared" si="54"/>
        <v>0</v>
      </c>
      <c r="S93" s="127">
        <f>SUM(S74,S78,S88,S89,S90)</f>
        <v>0</v>
      </c>
      <c r="T93" s="116">
        <f>SUM(T85:T86)</f>
        <v>0</v>
      </c>
      <c r="U93" s="116">
        <f>SUM(U85:U86)</f>
        <v>713.9</v>
      </c>
      <c r="V93" s="116">
        <f>SUM(V85:V86)</f>
        <v>112.2</v>
      </c>
    </row>
    <row r="94" spans="1:22" s="13" customFormat="1" ht="15.75" hidden="1">
      <c r="A94" s="41" t="s">
        <v>78</v>
      </c>
      <c r="B94" s="16">
        <v>290</v>
      </c>
      <c r="C94" s="17" t="s">
        <v>79</v>
      </c>
      <c r="D94" s="24">
        <v>0</v>
      </c>
      <c r="E94" s="24"/>
      <c r="F94" s="24"/>
      <c r="G94" s="85">
        <f>SUM(D94:F94)</f>
        <v>0</v>
      </c>
      <c r="H94" s="24">
        <v>0</v>
      </c>
      <c r="I94" s="133">
        <v>0</v>
      </c>
      <c r="J94" s="118">
        <f aca="true" t="shared" si="55" ref="J94:J99">SUM(K94:S94)</f>
        <v>0</v>
      </c>
      <c r="K94" s="133"/>
      <c r="L94" s="133">
        <v>0</v>
      </c>
      <c r="M94" s="133"/>
      <c r="N94" s="133">
        <v>0</v>
      </c>
      <c r="O94" s="133">
        <v>0</v>
      </c>
      <c r="P94" s="133">
        <v>0</v>
      </c>
      <c r="Q94" s="133">
        <v>0</v>
      </c>
      <c r="R94" s="133">
        <v>0</v>
      </c>
      <c r="S94" s="134">
        <v>0</v>
      </c>
      <c r="T94" s="118">
        <f aca="true" t="shared" si="56" ref="T94:V97">SUM(U94:AC94)</f>
        <v>0</v>
      </c>
      <c r="U94" s="118">
        <f t="shared" si="56"/>
        <v>0</v>
      </c>
      <c r="V94" s="118">
        <f t="shared" si="56"/>
        <v>0</v>
      </c>
    </row>
    <row r="95" spans="1:22" s="13" customFormat="1" ht="15" hidden="1">
      <c r="A95" s="41" t="s">
        <v>24</v>
      </c>
      <c r="B95" s="16">
        <v>231</v>
      </c>
      <c r="C95" s="17" t="s">
        <v>25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133">
        <v>0</v>
      </c>
      <c r="J95" s="118">
        <f t="shared" si="55"/>
        <v>0</v>
      </c>
      <c r="K95" s="133">
        <v>0</v>
      </c>
      <c r="L95" s="133">
        <v>0</v>
      </c>
      <c r="M95" s="133"/>
      <c r="N95" s="133">
        <v>0</v>
      </c>
      <c r="O95" s="133">
        <v>0</v>
      </c>
      <c r="P95" s="133">
        <v>0</v>
      </c>
      <c r="Q95" s="133">
        <v>0</v>
      </c>
      <c r="R95" s="133">
        <v>0</v>
      </c>
      <c r="S95" s="134">
        <v>0</v>
      </c>
      <c r="T95" s="118">
        <f t="shared" si="56"/>
        <v>0</v>
      </c>
      <c r="U95" s="118">
        <f t="shared" si="56"/>
        <v>0</v>
      </c>
      <c r="V95" s="118">
        <f t="shared" si="56"/>
        <v>0</v>
      </c>
    </row>
    <row r="96" spans="1:22" s="13" customFormat="1" ht="15.75">
      <c r="A96" s="41" t="s">
        <v>24</v>
      </c>
      <c r="B96" s="16">
        <v>290</v>
      </c>
      <c r="C96" s="17" t="s">
        <v>26</v>
      </c>
      <c r="D96" s="24">
        <v>0</v>
      </c>
      <c r="E96" s="165">
        <v>0</v>
      </c>
      <c r="F96" s="165">
        <v>0</v>
      </c>
      <c r="G96" s="85">
        <f>SUM(D96:F96)</f>
        <v>0</v>
      </c>
      <c r="H96" s="165">
        <v>0</v>
      </c>
      <c r="I96" s="133">
        <v>10</v>
      </c>
      <c r="J96" s="208">
        <f t="shared" si="55"/>
        <v>10</v>
      </c>
      <c r="K96" s="133">
        <v>10</v>
      </c>
      <c r="L96" s="133"/>
      <c r="M96" s="133"/>
      <c r="N96" s="133"/>
      <c r="O96" s="133"/>
      <c r="P96" s="133"/>
      <c r="Q96" s="133"/>
      <c r="R96" s="133"/>
      <c r="S96" s="134"/>
      <c r="T96" s="208">
        <f>U96-J96</f>
        <v>0</v>
      </c>
      <c r="U96" s="208">
        <v>10</v>
      </c>
      <c r="V96" s="208">
        <v>0</v>
      </c>
    </row>
    <row r="97" spans="1:22" s="13" customFormat="1" ht="15.75">
      <c r="A97" s="41" t="s">
        <v>96</v>
      </c>
      <c r="B97" s="16">
        <v>226</v>
      </c>
      <c r="C97" s="17" t="s">
        <v>27</v>
      </c>
      <c r="D97" s="24">
        <v>0</v>
      </c>
      <c r="E97" s="165">
        <v>0</v>
      </c>
      <c r="F97" s="165">
        <v>0</v>
      </c>
      <c r="G97" s="24">
        <f>SUM(D97:F97)</f>
        <v>0</v>
      </c>
      <c r="H97" s="165">
        <v>0</v>
      </c>
      <c r="I97" s="133">
        <v>0</v>
      </c>
      <c r="J97" s="208">
        <f t="shared" si="55"/>
        <v>0</v>
      </c>
      <c r="K97" s="133"/>
      <c r="L97" s="133"/>
      <c r="M97" s="133"/>
      <c r="N97" s="133"/>
      <c r="O97" s="133"/>
      <c r="P97" s="133"/>
      <c r="Q97" s="133"/>
      <c r="R97" s="133"/>
      <c r="S97" s="134"/>
      <c r="T97" s="208">
        <f>U97-J97</f>
        <v>0</v>
      </c>
      <c r="U97" s="208">
        <f t="shared" si="56"/>
        <v>0</v>
      </c>
      <c r="V97" s="208">
        <v>0</v>
      </c>
    </row>
    <row r="98" spans="1:22" s="13" customFormat="1" ht="15.75">
      <c r="A98" s="41" t="s">
        <v>96</v>
      </c>
      <c r="B98" s="16">
        <v>290</v>
      </c>
      <c r="C98" s="17" t="s">
        <v>27</v>
      </c>
      <c r="D98" s="24">
        <v>8</v>
      </c>
      <c r="E98" s="165">
        <v>0</v>
      </c>
      <c r="F98" s="165">
        <v>0</v>
      </c>
      <c r="G98" s="24">
        <f>SUM(D98:F98)</f>
        <v>8</v>
      </c>
      <c r="H98" s="165">
        <v>0</v>
      </c>
      <c r="I98" s="133">
        <v>7</v>
      </c>
      <c r="J98" s="208">
        <f t="shared" si="55"/>
        <v>0</v>
      </c>
      <c r="K98" s="133"/>
      <c r="L98" s="133"/>
      <c r="M98" s="133"/>
      <c r="N98" s="133"/>
      <c r="O98" s="133"/>
      <c r="P98" s="133"/>
      <c r="Q98" s="133"/>
      <c r="R98" s="133"/>
      <c r="S98" s="134"/>
      <c r="T98" s="208">
        <f>U98-J98</f>
        <v>3</v>
      </c>
      <c r="U98" s="208">
        <v>3</v>
      </c>
      <c r="V98" s="208">
        <v>0</v>
      </c>
    </row>
    <row r="99" spans="1:22" s="13" customFormat="1" ht="15.75">
      <c r="A99" s="41" t="s">
        <v>96</v>
      </c>
      <c r="B99" s="16">
        <v>340</v>
      </c>
      <c r="C99" s="17" t="s">
        <v>27</v>
      </c>
      <c r="D99" s="24"/>
      <c r="E99" s="165"/>
      <c r="F99" s="165"/>
      <c r="G99" s="24"/>
      <c r="H99" s="165"/>
      <c r="I99" s="133">
        <v>0.7</v>
      </c>
      <c r="J99" s="208">
        <f t="shared" si="55"/>
        <v>0.7</v>
      </c>
      <c r="K99" s="133"/>
      <c r="L99" s="133"/>
      <c r="M99" s="133"/>
      <c r="N99" s="133"/>
      <c r="O99" s="133"/>
      <c r="P99" s="133">
        <v>0.7</v>
      </c>
      <c r="Q99" s="133"/>
      <c r="R99" s="133"/>
      <c r="S99" s="134"/>
      <c r="T99" s="208">
        <f>U99-J99</f>
        <v>0</v>
      </c>
      <c r="U99" s="208">
        <v>0.7</v>
      </c>
      <c r="V99" s="208">
        <v>0</v>
      </c>
    </row>
    <row r="100" spans="1:22" s="28" customFormat="1" ht="18.75">
      <c r="A100" s="223" t="s">
        <v>28</v>
      </c>
      <c r="B100" s="224"/>
      <c r="C100" s="224"/>
      <c r="D100" s="26">
        <f>SUM(D33,D50,D73,D95,D96,D98,D97,D93,D94)</f>
        <v>4505.7</v>
      </c>
      <c r="E100" s="26">
        <f>SUM(E33,E50,E73,E95,E96,E98,E97,E93,E94)</f>
        <v>422.9</v>
      </c>
      <c r="F100" s="26">
        <f>SUM(F33,F50,F73,F95,F96,F98,F97,F93,F94)</f>
        <v>698.3</v>
      </c>
      <c r="G100" s="26">
        <f>SUM(G33,G50,G73,G95,G96,G98,G97,G93,G94)</f>
        <v>5626.9</v>
      </c>
      <c r="H100" s="26">
        <f>SUM(H33,H50,H73,H95,H96,H98,H97,H93,H94)</f>
        <v>0</v>
      </c>
      <c r="I100" s="135">
        <f>SUM(I33,I50,I73,I95,I96,I98,I97,I93,I94)+I99</f>
        <v>7242.599999999999</v>
      </c>
      <c r="J100" s="197">
        <f>SUM(J33,J50,J73,J95,J96,J98,J97,J93,J94)+J99</f>
        <v>4881</v>
      </c>
      <c r="K100" s="135">
        <f aca="true" t="shared" si="57" ref="K100:S100">SUM(K33,K50,K73,K95,K96,K98,K97,K93,K94)+K99</f>
        <v>624.2</v>
      </c>
      <c r="L100" s="135">
        <f t="shared" si="57"/>
        <v>1015</v>
      </c>
      <c r="M100" s="135">
        <f t="shared" si="57"/>
        <v>822.1</v>
      </c>
      <c r="N100" s="135">
        <f t="shared" si="57"/>
        <v>2419</v>
      </c>
      <c r="O100" s="135">
        <f t="shared" si="57"/>
        <v>0</v>
      </c>
      <c r="P100" s="135">
        <f t="shared" si="57"/>
        <v>0.7</v>
      </c>
      <c r="Q100" s="135">
        <f t="shared" si="57"/>
        <v>0</v>
      </c>
      <c r="R100" s="135">
        <f t="shared" si="57"/>
        <v>0</v>
      </c>
      <c r="S100" s="135">
        <f t="shared" si="57"/>
        <v>0</v>
      </c>
      <c r="T100" s="197">
        <f>SUM(T33,T50,T73,T95,T96,T98,T97,T93,T94)+T99</f>
        <v>16.59999999999986</v>
      </c>
      <c r="U100" s="197">
        <f>SUM(U33,U50,U73,U95,U96,U98,U97,U93,U94)+U99</f>
        <v>4897.599999999999</v>
      </c>
      <c r="V100" s="197">
        <f>SUM(V33,V50,V73,V95,V96,V98,V97,V93,V94)+V99</f>
        <v>703.9000000000001</v>
      </c>
    </row>
    <row r="101" spans="1:22" s="10" customFormat="1" ht="21.75" customHeight="1">
      <c r="A101" s="34" t="s">
        <v>22</v>
      </c>
      <c r="B101" s="14"/>
      <c r="C101" s="15"/>
      <c r="D101" s="15"/>
      <c r="E101" s="15"/>
      <c r="F101" s="15"/>
      <c r="G101" s="15"/>
      <c r="H101" s="15"/>
      <c r="I101" s="15"/>
      <c r="J101" s="208"/>
      <c r="K101" s="137"/>
      <c r="L101" s="137"/>
      <c r="M101" s="137"/>
      <c r="N101" s="137"/>
      <c r="O101" s="137"/>
      <c r="P101" s="137"/>
      <c r="Q101" s="137"/>
      <c r="R101" s="137"/>
      <c r="S101" s="138"/>
      <c r="T101" s="208"/>
      <c r="U101" s="208"/>
      <c r="V101" s="208"/>
    </row>
    <row r="102" spans="1:22" s="10" customFormat="1" ht="15.75">
      <c r="A102" s="40" t="s">
        <v>23</v>
      </c>
      <c r="B102" s="5">
        <v>210</v>
      </c>
      <c r="C102" s="57" t="s">
        <v>30</v>
      </c>
      <c r="D102" s="20">
        <f aca="true" t="shared" si="58" ref="D102:J102">SUM(D103:D105)</f>
        <v>61</v>
      </c>
      <c r="E102" s="20">
        <f t="shared" si="58"/>
        <v>6.1</v>
      </c>
      <c r="F102" s="20">
        <f t="shared" si="58"/>
        <v>6.9</v>
      </c>
      <c r="G102" s="20">
        <f t="shared" si="58"/>
        <v>74</v>
      </c>
      <c r="H102" s="20">
        <f t="shared" si="58"/>
        <v>0</v>
      </c>
      <c r="I102" s="185">
        <f>SUM(I103:I105)</f>
        <v>89.69999999999999</v>
      </c>
      <c r="J102" s="139">
        <f t="shared" si="58"/>
        <v>89.69999999999999</v>
      </c>
      <c r="K102" s="139">
        <f aca="true" t="shared" si="59" ref="K102:V102">SUM(K103:K105)</f>
        <v>0</v>
      </c>
      <c r="L102" s="139">
        <f t="shared" si="59"/>
        <v>0</v>
      </c>
      <c r="M102" s="139">
        <f t="shared" si="59"/>
        <v>0</v>
      </c>
      <c r="N102" s="139">
        <f>SUM(N103:N105)</f>
        <v>0</v>
      </c>
      <c r="O102" s="139">
        <f t="shared" si="59"/>
        <v>0</v>
      </c>
      <c r="P102" s="139">
        <f t="shared" si="59"/>
        <v>0</v>
      </c>
      <c r="Q102" s="139">
        <f t="shared" si="59"/>
        <v>0</v>
      </c>
      <c r="R102" s="139">
        <f>SUM(R103:R105)</f>
        <v>89.69999999999999</v>
      </c>
      <c r="S102" s="140">
        <f t="shared" si="59"/>
        <v>0</v>
      </c>
      <c r="T102" s="139">
        <f t="shared" si="59"/>
        <v>0</v>
      </c>
      <c r="U102" s="139">
        <f t="shared" si="59"/>
        <v>89.69999999999999</v>
      </c>
      <c r="V102" s="139">
        <f t="shared" si="59"/>
        <v>6.1</v>
      </c>
    </row>
    <row r="103" spans="1:22" s="10" customFormat="1" ht="15.75">
      <c r="A103" s="38" t="s">
        <v>23</v>
      </c>
      <c r="B103" s="8">
        <v>211</v>
      </c>
      <c r="C103" s="56" t="s">
        <v>1</v>
      </c>
      <c r="D103" s="9">
        <v>47</v>
      </c>
      <c r="E103" s="166">
        <v>4.7</v>
      </c>
      <c r="F103" s="166">
        <v>5.3</v>
      </c>
      <c r="G103" s="23">
        <f>SUM(D103:F103)</f>
        <v>57</v>
      </c>
      <c r="H103" s="168">
        <v>0</v>
      </c>
      <c r="I103" s="186">
        <v>68.8</v>
      </c>
      <c r="J103" s="141">
        <f>SUM(K103:S103)</f>
        <v>68.8</v>
      </c>
      <c r="K103" s="124"/>
      <c r="L103" s="124"/>
      <c r="M103" s="124"/>
      <c r="N103" s="124"/>
      <c r="O103" s="124"/>
      <c r="P103" s="124"/>
      <c r="Q103" s="124"/>
      <c r="R103" s="124">
        <v>68.8</v>
      </c>
      <c r="S103" s="125"/>
      <c r="T103" s="141">
        <f>U103-J103</f>
        <v>0</v>
      </c>
      <c r="U103" s="141">
        <v>68.8</v>
      </c>
      <c r="V103" s="141">
        <v>4.7</v>
      </c>
    </row>
    <row r="104" spans="1:22" s="10" customFormat="1" ht="15.75">
      <c r="A104" s="38" t="s">
        <v>23</v>
      </c>
      <c r="B104" s="8">
        <v>212</v>
      </c>
      <c r="C104" s="56" t="s">
        <v>2</v>
      </c>
      <c r="D104" s="66">
        <v>0</v>
      </c>
      <c r="E104" s="167"/>
      <c r="F104" s="167"/>
      <c r="G104" s="23">
        <f>SUM(D104:F104)</f>
        <v>0</v>
      </c>
      <c r="H104" s="167"/>
      <c r="I104" s="184"/>
      <c r="J104" s="141">
        <f>SUM(K104:S104)</f>
        <v>0</v>
      </c>
      <c r="K104" s="124"/>
      <c r="L104" s="124"/>
      <c r="M104" s="124"/>
      <c r="N104" s="124"/>
      <c r="O104" s="124"/>
      <c r="P104" s="124"/>
      <c r="Q104" s="124"/>
      <c r="R104" s="124"/>
      <c r="S104" s="125"/>
      <c r="T104" s="141">
        <f>U104-J104</f>
        <v>0</v>
      </c>
      <c r="U104" s="141">
        <f>SUM(V104:AD104)</f>
        <v>0</v>
      </c>
      <c r="V104" s="141">
        <v>0</v>
      </c>
    </row>
    <row r="105" spans="1:22" s="10" customFormat="1" ht="15.75">
      <c r="A105" s="38" t="s">
        <v>23</v>
      </c>
      <c r="B105" s="8">
        <v>213</v>
      </c>
      <c r="C105" s="56" t="s">
        <v>3</v>
      </c>
      <c r="D105" s="9">
        <v>14</v>
      </c>
      <c r="E105" s="166">
        <v>1.4</v>
      </c>
      <c r="F105" s="166">
        <v>1.6</v>
      </c>
      <c r="G105" s="23">
        <f>SUM(D105:F105)</f>
        <v>17</v>
      </c>
      <c r="H105" s="168">
        <v>0</v>
      </c>
      <c r="I105" s="186">
        <v>20.9</v>
      </c>
      <c r="J105" s="141">
        <f>SUM(K105:S105)</f>
        <v>20.9</v>
      </c>
      <c r="K105" s="124"/>
      <c r="L105" s="124"/>
      <c r="M105" s="124"/>
      <c r="N105" s="124"/>
      <c r="O105" s="124"/>
      <c r="P105" s="124"/>
      <c r="Q105" s="124"/>
      <c r="R105" s="124">
        <v>20.9</v>
      </c>
      <c r="S105" s="125"/>
      <c r="T105" s="141">
        <f>U105-J105</f>
        <v>0</v>
      </c>
      <c r="U105" s="141">
        <v>20.9</v>
      </c>
      <c r="V105" s="141">
        <v>1.4</v>
      </c>
    </row>
    <row r="106" spans="1:22" s="10" customFormat="1" ht="15.75">
      <c r="A106" s="40" t="s">
        <v>23</v>
      </c>
      <c r="B106" s="5">
        <v>220</v>
      </c>
      <c r="C106" s="57" t="s">
        <v>4</v>
      </c>
      <c r="D106" s="6">
        <f aca="true" t="shared" si="60" ref="D106:I106">SUM(D107:D112)</f>
        <v>2</v>
      </c>
      <c r="E106" s="6">
        <f t="shared" si="60"/>
        <v>0</v>
      </c>
      <c r="F106" s="6">
        <f t="shared" si="60"/>
        <v>0</v>
      </c>
      <c r="G106" s="6">
        <f t="shared" si="60"/>
        <v>2</v>
      </c>
      <c r="H106" s="6">
        <f t="shared" si="60"/>
        <v>0</v>
      </c>
      <c r="I106" s="187">
        <f t="shared" si="60"/>
        <v>4.5</v>
      </c>
      <c r="J106" s="139">
        <f aca="true" t="shared" si="61" ref="J106:P106">SUM(J107:J112)</f>
        <v>4.5</v>
      </c>
      <c r="K106" s="122">
        <f t="shared" si="61"/>
        <v>0</v>
      </c>
      <c r="L106" s="122">
        <f t="shared" si="61"/>
        <v>0</v>
      </c>
      <c r="M106" s="122">
        <f t="shared" si="61"/>
        <v>0</v>
      </c>
      <c r="N106" s="122">
        <f>SUM(N107:N112)</f>
        <v>0</v>
      </c>
      <c r="O106" s="122">
        <f t="shared" si="61"/>
        <v>0</v>
      </c>
      <c r="P106" s="122">
        <f t="shared" si="61"/>
        <v>0</v>
      </c>
      <c r="Q106" s="122">
        <f aca="true" t="shared" si="62" ref="Q106:V106">SUM(Q107:Q112)</f>
        <v>0</v>
      </c>
      <c r="R106" s="122">
        <f t="shared" si="62"/>
        <v>4.5</v>
      </c>
      <c r="S106" s="123">
        <f t="shared" si="62"/>
        <v>0</v>
      </c>
      <c r="T106" s="139">
        <f t="shared" si="62"/>
        <v>0</v>
      </c>
      <c r="U106" s="139">
        <f t="shared" si="62"/>
        <v>4.5</v>
      </c>
      <c r="V106" s="139">
        <f t="shared" si="62"/>
        <v>0</v>
      </c>
    </row>
    <row r="107" spans="1:22" s="10" customFormat="1" ht="15.75">
      <c r="A107" s="38" t="s">
        <v>23</v>
      </c>
      <c r="B107" s="8">
        <v>221</v>
      </c>
      <c r="C107" s="56" t="s">
        <v>5</v>
      </c>
      <c r="D107" s="66">
        <v>2</v>
      </c>
      <c r="E107" s="167">
        <v>0</v>
      </c>
      <c r="F107" s="167">
        <v>0</v>
      </c>
      <c r="G107" s="23">
        <f aca="true" t="shared" si="63" ref="G107:G112">SUM(D107:F107)</f>
        <v>2</v>
      </c>
      <c r="H107" s="167">
        <v>0</v>
      </c>
      <c r="I107" s="184">
        <v>2.5</v>
      </c>
      <c r="J107" s="141">
        <f aca="true" t="shared" si="64" ref="J107:J112">SUM(K107:S107)</f>
        <v>2.5</v>
      </c>
      <c r="K107" s="124"/>
      <c r="L107" s="124"/>
      <c r="M107" s="124"/>
      <c r="N107" s="124"/>
      <c r="O107" s="124"/>
      <c r="P107" s="124"/>
      <c r="Q107" s="124"/>
      <c r="R107" s="124">
        <v>2.5</v>
      </c>
      <c r="S107" s="125"/>
      <c r="T107" s="141">
        <f aca="true" t="shared" si="65" ref="T107:T112">U107-J107</f>
        <v>0</v>
      </c>
      <c r="U107" s="141">
        <v>2.5</v>
      </c>
      <c r="V107" s="141">
        <v>0</v>
      </c>
    </row>
    <row r="108" spans="1:22" s="10" customFormat="1" ht="15.75">
      <c r="A108" s="38" t="s">
        <v>23</v>
      </c>
      <c r="B108" s="8">
        <v>222</v>
      </c>
      <c r="C108" s="56" t="s">
        <v>6</v>
      </c>
      <c r="D108" s="66">
        <v>0</v>
      </c>
      <c r="E108" s="167">
        <v>0</v>
      </c>
      <c r="F108" s="167">
        <v>0</v>
      </c>
      <c r="G108" s="23">
        <f t="shared" si="63"/>
        <v>0</v>
      </c>
      <c r="H108" s="167">
        <v>0</v>
      </c>
      <c r="I108" s="184">
        <v>2</v>
      </c>
      <c r="J108" s="141">
        <f t="shared" si="64"/>
        <v>2</v>
      </c>
      <c r="K108" s="124"/>
      <c r="L108" s="124"/>
      <c r="M108" s="124"/>
      <c r="N108" s="124"/>
      <c r="O108" s="124"/>
      <c r="P108" s="124"/>
      <c r="Q108" s="124"/>
      <c r="R108" s="124">
        <v>2</v>
      </c>
      <c r="S108" s="125"/>
      <c r="T108" s="141">
        <f t="shared" si="65"/>
        <v>0</v>
      </c>
      <c r="U108" s="141">
        <v>2</v>
      </c>
      <c r="V108" s="141">
        <v>0</v>
      </c>
    </row>
    <row r="109" spans="1:22" s="10" customFormat="1" ht="15.75">
      <c r="A109" s="38" t="s">
        <v>23</v>
      </c>
      <c r="B109" s="8">
        <v>223</v>
      </c>
      <c r="C109" s="56" t="s">
        <v>7</v>
      </c>
      <c r="D109" s="9">
        <v>0</v>
      </c>
      <c r="E109" s="168"/>
      <c r="F109" s="168"/>
      <c r="G109" s="23">
        <f t="shared" si="63"/>
        <v>0</v>
      </c>
      <c r="H109" s="168"/>
      <c r="I109" s="186"/>
      <c r="J109" s="141">
        <f t="shared" si="64"/>
        <v>0</v>
      </c>
      <c r="K109" s="124"/>
      <c r="L109" s="124"/>
      <c r="M109" s="124"/>
      <c r="N109" s="124"/>
      <c r="O109" s="124"/>
      <c r="P109" s="124"/>
      <c r="Q109" s="124"/>
      <c r="R109" s="124"/>
      <c r="S109" s="125"/>
      <c r="T109" s="141">
        <f t="shared" si="65"/>
        <v>0</v>
      </c>
      <c r="U109" s="141">
        <f>SUM(V109:AD109)</f>
        <v>0</v>
      </c>
      <c r="V109" s="141">
        <v>0</v>
      </c>
    </row>
    <row r="110" spans="1:22" s="10" customFormat="1" ht="15.75">
      <c r="A110" s="38" t="s">
        <v>23</v>
      </c>
      <c r="B110" s="8">
        <v>224</v>
      </c>
      <c r="C110" s="56" t="s">
        <v>8</v>
      </c>
      <c r="D110" s="9"/>
      <c r="E110" s="168"/>
      <c r="F110" s="168"/>
      <c r="G110" s="23">
        <f t="shared" si="63"/>
        <v>0</v>
      </c>
      <c r="H110" s="168"/>
      <c r="I110" s="186"/>
      <c r="J110" s="141">
        <f t="shared" si="64"/>
        <v>0</v>
      </c>
      <c r="K110" s="124"/>
      <c r="L110" s="124"/>
      <c r="M110" s="124"/>
      <c r="N110" s="124"/>
      <c r="O110" s="124"/>
      <c r="P110" s="124"/>
      <c r="Q110" s="124"/>
      <c r="R110" s="124"/>
      <c r="S110" s="125"/>
      <c r="T110" s="141">
        <f t="shared" si="65"/>
        <v>0</v>
      </c>
      <c r="U110" s="141">
        <f>SUM(V110:AD110)</f>
        <v>0</v>
      </c>
      <c r="V110" s="141">
        <v>0</v>
      </c>
    </row>
    <row r="111" spans="1:22" s="10" customFormat="1" ht="15.75">
      <c r="A111" s="38" t="s">
        <v>23</v>
      </c>
      <c r="B111" s="8">
        <v>225</v>
      </c>
      <c r="C111" s="56" t="s">
        <v>9</v>
      </c>
      <c r="D111" s="9">
        <v>0</v>
      </c>
      <c r="E111" s="168"/>
      <c r="F111" s="168"/>
      <c r="G111" s="23">
        <f t="shared" si="63"/>
        <v>0</v>
      </c>
      <c r="H111" s="168"/>
      <c r="I111" s="186"/>
      <c r="J111" s="141">
        <f t="shared" si="64"/>
        <v>0</v>
      </c>
      <c r="K111" s="124"/>
      <c r="L111" s="124"/>
      <c r="M111" s="124"/>
      <c r="N111" s="124"/>
      <c r="O111" s="124"/>
      <c r="P111" s="124"/>
      <c r="Q111" s="124"/>
      <c r="R111" s="124"/>
      <c r="S111" s="125"/>
      <c r="T111" s="141">
        <f t="shared" si="65"/>
        <v>0</v>
      </c>
      <c r="U111" s="141">
        <f>SUM(V111:AD111)</f>
        <v>0</v>
      </c>
      <c r="V111" s="141">
        <v>0</v>
      </c>
    </row>
    <row r="112" spans="1:22" s="10" customFormat="1" ht="15.75">
      <c r="A112" s="38" t="s">
        <v>23</v>
      </c>
      <c r="B112" s="8">
        <v>226</v>
      </c>
      <c r="C112" s="56" t="s">
        <v>10</v>
      </c>
      <c r="D112" s="9">
        <v>0</v>
      </c>
      <c r="E112" s="9"/>
      <c r="F112" s="9"/>
      <c r="G112" s="23">
        <f t="shared" si="63"/>
        <v>0</v>
      </c>
      <c r="H112" s="9"/>
      <c r="I112" s="186"/>
      <c r="J112" s="141">
        <f t="shared" si="64"/>
        <v>0</v>
      </c>
      <c r="K112" s="124"/>
      <c r="L112" s="124"/>
      <c r="M112" s="124"/>
      <c r="N112" s="124"/>
      <c r="O112" s="124"/>
      <c r="P112" s="124"/>
      <c r="Q112" s="124"/>
      <c r="R112" s="124"/>
      <c r="S112" s="125"/>
      <c r="T112" s="141">
        <f t="shared" si="65"/>
        <v>0</v>
      </c>
      <c r="U112" s="141">
        <f>SUM(V112:AD112)</f>
        <v>0</v>
      </c>
      <c r="V112" s="141">
        <v>0</v>
      </c>
    </row>
    <row r="113" spans="1:22" s="7" customFormat="1" ht="15.75">
      <c r="A113" s="40" t="s">
        <v>23</v>
      </c>
      <c r="B113" s="5">
        <v>300</v>
      </c>
      <c r="C113" s="57" t="s">
        <v>13</v>
      </c>
      <c r="D113" s="6">
        <f aca="true" t="shared" si="66" ref="D113:I113">SUM(D114:D115)</f>
        <v>4</v>
      </c>
      <c r="E113" s="6">
        <f t="shared" si="66"/>
        <v>0</v>
      </c>
      <c r="F113" s="6">
        <f t="shared" si="66"/>
        <v>0</v>
      </c>
      <c r="G113" s="6">
        <f t="shared" si="66"/>
        <v>4</v>
      </c>
      <c r="H113" s="6">
        <f t="shared" si="66"/>
        <v>0</v>
      </c>
      <c r="I113" s="187">
        <f t="shared" si="66"/>
        <v>0.8</v>
      </c>
      <c r="J113" s="139">
        <f aca="true" t="shared" si="67" ref="J113:S113">SUM(J114:J115)</f>
        <v>0.8</v>
      </c>
      <c r="K113" s="122">
        <f t="shared" si="67"/>
        <v>0</v>
      </c>
      <c r="L113" s="122">
        <f t="shared" si="67"/>
        <v>0</v>
      </c>
      <c r="M113" s="122">
        <f t="shared" si="67"/>
        <v>0</v>
      </c>
      <c r="N113" s="122">
        <f>SUM(N114:N115)</f>
        <v>0</v>
      </c>
      <c r="O113" s="122">
        <f t="shared" si="67"/>
        <v>0</v>
      </c>
      <c r="P113" s="122">
        <f t="shared" si="67"/>
        <v>0</v>
      </c>
      <c r="Q113" s="122">
        <f t="shared" si="67"/>
        <v>0</v>
      </c>
      <c r="R113" s="122">
        <f>SUM(R114:R115)</f>
        <v>0.8</v>
      </c>
      <c r="S113" s="123">
        <f t="shared" si="67"/>
        <v>0</v>
      </c>
      <c r="T113" s="139">
        <f>SUM(T114:T115)</f>
        <v>0</v>
      </c>
      <c r="U113" s="139">
        <f>SUM(U114:U115)</f>
        <v>0.8</v>
      </c>
      <c r="V113" s="139">
        <f>SUM(V114:V115)</f>
        <v>0</v>
      </c>
    </row>
    <row r="114" spans="1:22" s="10" customFormat="1" ht="15.75">
      <c r="A114" s="38" t="s">
        <v>23</v>
      </c>
      <c r="B114" s="8">
        <v>310</v>
      </c>
      <c r="C114" s="56" t="s">
        <v>14</v>
      </c>
      <c r="D114" s="9">
        <v>2</v>
      </c>
      <c r="E114" s="9">
        <v>0</v>
      </c>
      <c r="F114" s="9">
        <v>0</v>
      </c>
      <c r="G114" s="23">
        <f>SUM(D114:F114)</f>
        <v>2</v>
      </c>
      <c r="H114" s="9"/>
      <c r="I114" s="186"/>
      <c r="J114" s="141">
        <f>SUM(K114:S114)</f>
        <v>0</v>
      </c>
      <c r="K114" s="124"/>
      <c r="L114" s="124"/>
      <c r="M114" s="124"/>
      <c r="N114" s="124"/>
      <c r="O114" s="124"/>
      <c r="P114" s="124"/>
      <c r="Q114" s="124"/>
      <c r="R114" s="124"/>
      <c r="S114" s="125"/>
      <c r="T114" s="141">
        <f>U114-J114</f>
        <v>0</v>
      </c>
      <c r="U114" s="141">
        <f>SUM(V114:AD114)</f>
        <v>0</v>
      </c>
      <c r="V114" s="141">
        <v>0</v>
      </c>
    </row>
    <row r="115" spans="1:22" s="10" customFormat="1" ht="15.75">
      <c r="A115" s="38" t="s">
        <v>23</v>
      </c>
      <c r="B115" s="8">
        <v>340</v>
      </c>
      <c r="C115" s="56" t="s">
        <v>15</v>
      </c>
      <c r="D115" s="9">
        <v>2</v>
      </c>
      <c r="E115" s="168">
        <v>0</v>
      </c>
      <c r="F115" s="168">
        <v>0</v>
      </c>
      <c r="G115" s="23">
        <f>SUM(D115:F115)</f>
        <v>2</v>
      </c>
      <c r="H115" s="168">
        <v>0</v>
      </c>
      <c r="I115" s="186">
        <v>0.8</v>
      </c>
      <c r="J115" s="141">
        <f>SUM(K115:S115)</f>
        <v>0.8</v>
      </c>
      <c r="K115" s="124"/>
      <c r="L115" s="124"/>
      <c r="M115" s="124"/>
      <c r="N115" s="124"/>
      <c r="O115" s="124"/>
      <c r="P115" s="124"/>
      <c r="Q115" s="124"/>
      <c r="R115" s="124">
        <v>0.8</v>
      </c>
      <c r="S115" s="125"/>
      <c r="T115" s="141">
        <f>U115-J115</f>
        <v>0</v>
      </c>
      <c r="U115" s="141">
        <v>0.8</v>
      </c>
      <c r="V115" s="141">
        <v>0</v>
      </c>
    </row>
    <row r="116" spans="1:22" s="29" customFormat="1" ht="18.75">
      <c r="A116" s="223" t="s">
        <v>29</v>
      </c>
      <c r="B116" s="224"/>
      <c r="C116" s="224"/>
      <c r="D116" s="27">
        <f aca="true" t="shared" si="68" ref="D116:I116">SUM(D102,D106,D113)</f>
        <v>67</v>
      </c>
      <c r="E116" s="27">
        <f t="shared" si="68"/>
        <v>6.1</v>
      </c>
      <c r="F116" s="27">
        <f t="shared" si="68"/>
        <v>6.9</v>
      </c>
      <c r="G116" s="27">
        <f t="shared" si="68"/>
        <v>80</v>
      </c>
      <c r="H116" s="27">
        <f t="shared" si="68"/>
        <v>0</v>
      </c>
      <c r="I116" s="188">
        <f t="shared" si="68"/>
        <v>94.99999999999999</v>
      </c>
      <c r="J116" s="119">
        <f aca="true" t="shared" si="69" ref="J116:P116">SUM(J102,J106,J113)</f>
        <v>94.99999999999999</v>
      </c>
      <c r="K116" s="135">
        <f t="shared" si="69"/>
        <v>0</v>
      </c>
      <c r="L116" s="135">
        <f t="shared" si="69"/>
        <v>0</v>
      </c>
      <c r="M116" s="135">
        <f t="shared" si="69"/>
        <v>0</v>
      </c>
      <c r="N116" s="135">
        <f>SUM(N102,N106,N113)</f>
        <v>0</v>
      </c>
      <c r="O116" s="135">
        <f t="shared" si="69"/>
        <v>0</v>
      </c>
      <c r="P116" s="135">
        <f t="shared" si="69"/>
        <v>0</v>
      </c>
      <c r="Q116" s="135">
        <f aca="true" t="shared" si="70" ref="Q116:V116">SUM(Q102,Q106,Q113)</f>
        <v>0</v>
      </c>
      <c r="R116" s="135">
        <f t="shared" si="70"/>
        <v>94.99999999999999</v>
      </c>
      <c r="S116" s="136">
        <f t="shared" si="70"/>
        <v>0</v>
      </c>
      <c r="T116" s="119">
        <f t="shared" si="70"/>
        <v>0</v>
      </c>
      <c r="U116" s="119">
        <f t="shared" si="70"/>
        <v>94.99999999999999</v>
      </c>
      <c r="V116" s="119">
        <f t="shared" si="70"/>
        <v>6.1</v>
      </c>
    </row>
    <row r="117" spans="1:22" s="50" customFormat="1" ht="31.5" customHeight="1" hidden="1">
      <c r="A117" s="235" t="s">
        <v>65</v>
      </c>
      <c r="B117" s="236"/>
      <c r="C117" s="237"/>
      <c r="D117" s="30"/>
      <c r="E117" s="30"/>
      <c r="F117" s="30"/>
      <c r="G117" s="30"/>
      <c r="H117" s="30"/>
      <c r="I117" s="30"/>
      <c r="J117" s="206"/>
      <c r="K117" s="114"/>
      <c r="L117" s="114"/>
      <c r="M117" s="114"/>
      <c r="N117" s="114"/>
      <c r="O117" s="114"/>
      <c r="P117" s="114"/>
      <c r="Q117" s="114"/>
      <c r="R117" s="114"/>
      <c r="S117" s="115"/>
      <c r="T117" s="206"/>
      <c r="U117" s="206"/>
      <c r="V117" s="206"/>
    </row>
    <row r="118" spans="1:22" s="51" customFormat="1" ht="32.25" customHeight="1" hidden="1">
      <c r="A118" s="42" t="s">
        <v>67</v>
      </c>
      <c r="B118" s="22" t="s">
        <v>55</v>
      </c>
      <c r="C118" s="56" t="s">
        <v>69</v>
      </c>
      <c r="D118" s="21"/>
      <c r="E118" s="21"/>
      <c r="F118" s="21"/>
      <c r="G118" s="21"/>
      <c r="H118" s="21"/>
      <c r="I118" s="191">
        <v>6</v>
      </c>
      <c r="J118" s="141">
        <f aca="true" t="shared" si="71" ref="J118:J123">SUM(K118:S118)</f>
        <v>0</v>
      </c>
      <c r="K118" s="141"/>
      <c r="L118" s="141"/>
      <c r="M118" s="141"/>
      <c r="N118" s="141"/>
      <c r="O118" s="141"/>
      <c r="P118" s="141"/>
      <c r="Q118" s="141"/>
      <c r="R118" s="141"/>
      <c r="S118" s="142"/>
      <c r="T118" s="141">
        <f aca="true" t="shared" si="72" ref="T118:T123">U118-J118</f>
        <v>0</v>
      </c>
      <c r="U118" s="141">
        <f aca="true" t="shared" si="73" ref="U118:V123">SUM(V118:AD118)</f>
        <v>0</v>
      </c>
      <c r="V118" s="141">
        <f t="shared" si="73"/>
        <v>0</v>
      </c>
    </row>
    <row r="119" spans="1:22" s="51" customFormat="1" ht="18" customHeight="1" hidden="1">
      <c r="A119" s="100" t="s">
        <v>64</v>
      </c>
      <c r="B119" s="86" t="s">
        <v>51</v>
      </c>
      <c r="C119" s="87" t="s">
        <v>68</v>
      </c>
      <c r="D119" s="66">
        <v>3</v>
      </c>
      <c r="E119" s="66">
        <v>0</v>
      </c>
      <c r="F119" s="66">
        <v>0</v>
      </c>
      <c r="G119" s="79">
        <f>SUM(D119:F119)</f>
        <v>3</v>
      </c>
      <c r="H119" s="66"/>
      <c r="I119" s="184"/>
      <c r="J119" s="141">
        <f t="shared" si="71"/>
        <v>0</v>
      </c>
      <c r="K119" s="141"/>
      <c r="L119" s="141"/>
      <c r="M119" s="141"/>
      <c r="N119" s="141"/>
      <c r="O119" s="141"/>
      <c r="P119" s="141"/>
      <c r="Q119" s="141"/>
      <c r="R119" s="141"/>
      <c r="S119" s="142"/>
      <c r="T119" s="141">
        <f t="shared" si="72"/>
        <v>0</v>
      </c>
      <c r="U119" s="141">
        <f t="shared" si="73"/>
        <v>0</v>
      </c>
      <c r="V119" s="141">
        <f t="shared" si="73"/>
        <v>0</v>
      </c>
    </row>
    <row r="120" spans="1:22" s="51" customFormat="1" ht="15.75" hidden="1">
      <c r="A120" s="100" t="s">
        <v>64</v>
      </c>
      <c r="B120" s="86" t="s">
        <v>48</v>
      </c>
      <c r="C120" s="87" t="s">
        <v>68</v>
      </c>
      <c r="D120" s="66">
        <v>0</v>
      </c>
      <c r="E120" s="167">
        <v>0</v>
      </c>
      <c r="F120" s="167">
        <v>0</v>
      </c>
      <c r="G120" s="79">
        <f>SUM(D120:F120)</f>
        <v>0</v>
      </c>
      <c r="H120" s="167"/>
      <c r="I120" s="184">
        <v>6</v>
      </c>
      <c r="J120" s="141">
        <f t="shared" si="71"/>
        <v>0</v>
      </c>
      <c r="K120" s="141"/>
      <c r="L120" s="141"/>
      <c r="M120" s="141"/>
      <c r="N120" s="141"/>
      <c r="O120" s="141"/>
      <c r="P120" s="141"/>
      <c r="Q120" s="141"/>
      <c r="R120" s="141"/>
      <c r="S120" s="142"/>
      <c r="T120" s="141">
        <f t="shared" si="72"/>
        <v>0</v>
      </c>
      <c r="U120" s="141">
        <f t="shared" si="73"/>
        <v>0</v>
      </c>
      <c r="V120" s="141">
        <f t="shared" si="73"/>
        <v>0</v>
      </c>
    </row>
    <row r="121" spans="1:22" s="51" customFormat="1" ht="15.75" hidden="1">
      <c r="A121" s="100" t="s">
        <v>64</v>
      </c>
      <c r="B121" s="86" t="s">
        <v>37</v>
      </c>
      <c r="C121" s="87" t="s">
        <v>68</v>
      </c>
      <c r="D121" s="66"/>
      <c r="E121" s="167"/>
      <c r="F121" s="167"/>
      <c r="G121" s="79">
        <f>SUM(D121:F121)</f>
        <v>0</v>
      </c>
      <c r="H121" s="167"/>
      <c r="I121" s="184">
        <v>5</v>
      </c>
      <c r="J121" s="141">
        <f t="shared" si="71"/>
        <v>0</v>
      </c>
      <c r="K121" s="141"/>
      <c r="L121" s="141"/>
      <c r="M121" s="141"/>
      <c r="N121" s="141"/>
      <c r="O121" s="141"/>
      <c r="P121" s="141"/>
      <c r="Q121" s="141"/>
      <c r="R121" s="141"/>
      <c r="S121" s="142"/>
      <c r="T121" s="141">
        <f t="shared" si="72"/>
        <v>0</v>
      </c>
      <c r="U121" s="141">
        <f t="shared" si="73"/>
        <v>0</v>
      </c>
      <c r="V121" s="141">
        <f t="shared" si="73"/>
        <v>0</v>
      </c>
    </row>
    <row r="122" spans="1:22" s="51" customFormat="1" ht="15" customHeight="1" hidden="1">
      <c r="A122" s="42" t="s">
        <v>64</v>
      </c>
      <c r="B122" s="22" t="s">
        <v>50</v>
      </c>
      <c r="C122" s="87" t="s">
        <v>68</v>
      </c>
      <c r="D122" s="21">
        <v>0</v>
      </c>
      <c r="E122" s="169">
        <v>0</v>
      </c>
      <c r="F122" s="169">
        <v>0</v>
      </c>
      <c r="G122" s="79">
        <f>SUM(D122:F122)</f>
        <v>0</v>
      </c>
      <c r="H122" s="169">
        <v>0</v>
      </c>
      <c r="I122" s="191"/>
      <c r="J122" s="141">
        <f t="shared" si="71"/>
        <v>0</v>
      </c>
      <c r="K122" s="141"/>
      <c r="L122" s="141"/>
      <c r="M122" s="141"/>
      <c r="N122" s="141"/>
      <c r="O122" s="141"/>
      <c r="P122" s="141"/>
      <c r="Q122" s="141"/>
      <c r="R122" s="141"/>
      <c r="S122" s="142"/>
      <c r="T122" s="141">
        <f t="shared" si="72"/>
        <v>0</v>
      </c>
      <c r="U122" s="141">
        <f t="shared" si="73"/>
        <v>0</v>
      </c>
      <c r="V122" s="141">
        <f t="shared" si="73"/>
        <v>0</v>
      </c>
    </row>
    <row r="123" spans="1:22" s="51" customFormat="1" ht="15.75" hidden="1">
      <c r="A123" s="42" t="s">
        <v>64</v>
      </c>
      <c r="B123" s="22" t="s">
        <v>55</v>
      </c>
      <c r="C123" s="87" t="s">
        <v>68</v>
      </c>
      <c r="D123" s="21"/>
      <c r="E123" s="169"/>
      <c r="F123" s="169"/>
      <c r="G123" s="79">
        <f>SUM(D123:F123)</f>
        <v>0</v>
      </c>
      <c r="H123" s="169"/>
      <c r="I123" s="191">
        <v>5</v>
      </c>
      <c r="J123" s="141">
        <f t="shared" si="71"/>
        <v>0</v>
      </c>
      <c r="K123" s="141"/>
      <c r="L123" s="141"/>
      <c r="M123" s="141"/>
      <c r="N123" s="141"/>
      <c r="O123" s="141"/>
      <c r="P123" s="141"/>
      <c r="Q123" s="141"/>
      <c r="R123" s="141"/>
      <c r="S123" s="142"/>
      <c r="T123" s="141">
        <f t="shared" si="72"/>
        <v>0</v>
      </c>
      <c r="U123" s="141">
        <f t="shared" si="73"/>
        <v>0</v>
      </c>
      <c r="V123" s="141">
        <f t="shared" si="73"/>
        <v>0</v>
      </c>
    </row>
    <row r="124" spans="1:22" s="52" customFormat="1" ht="18.75" hidden="1">
      <c r="A124" s="223" t="s">
        <v>63</v>
      </c>
      <c r="B124" s="224"/>
      <c r="C124" s="224"/>
      <c r="D124" s="27">
        <f aca="true" t="shared" si="74" ref="D124:I124">SUM(D118:D123)</f>
        <v>3</v>
      </c>
      <c r="E124" s="27">
        <f t="shared" si="74"/>
        <v>0</v>
      </c>
      <c r="F124" s="27">
        <f t="shared" si="74"/>
        <v>0</v>
      </c>
      <c r="G124" s="27">
        <f>SUM(G118:G123)</f>
        <v>3</v>
      </c>
      <c r="H124" s="27">
        <f t="shared" si="74"/>
        <v>0</v>
      </c>
      <c r="I124" s="188">
        <f t="shared" si="74"/>
        <v>22</v>
      </c>
      <c r="J124" s="119">
        <f>SUM(J119:J123)</f>
        <v>0</v>
      </c>
      <c r="K124" s="135">
        <f aca="true" t="shared" si="75" ref="K124:S124">SUM(K118:K123)</f>
        <v>0</v>
      </c>
      <c r="L124" s="135">
        <f t="shared" si="75"/>
        <v>0</v>
      </c>
      <c r="M124" s="135">
        <f t="shared" si="75"/>
        <v>0</v>
      </c>
      <c r="N124" s="135">
        <f t="shared" si="75"/>
        <v>0</v>
      </c>
      <c r="O124" s="135">
        <f t="shared" si="75"/>
        <v>0</v>
      </c>
      <c r="P124" s="135">
        <f t="shared" si="75"/>
        <v>0</v>
      </c>
      <c r="Q124" s="135">
        <f t="shared" si="75"/>
        <v>0</v>
      </c>
      <c r="R124" s="135">
        <f t="shared" si="75"/>
        <v>0</v>
      </c>
      <c r="S124" s="136">
        <f t="shared" si="75"/>
        <v>0</v>
      </c>
      <c r="T124" s="119">
        <f>SUM(T119:T123)</f>
        <v>0</v>
      </c>
      <c r="U124" s="119">
        <f>SUM(U119:U123)</f>
        <v>0</v>
      </c>
      <c r="V124" s="119">
        <f>SUM(V119:V123)</f>
        <v>0</v>
      </c>
    </row>
    <row r="125" spans="1:22" s="50" customFormat="1" ht="18.75">
      <c r="A125" s="229" t="s">
        <v>60</v>
      </c>
      <c r="B125" s="230"/>
      <c r="C125" s="231"/>
      <c r="D125" s="30"/>
      <c r="E125" s="30"/>
      <c r="F125" s="30"/>
      <c r="G125" s="30"/>
      <c r="H125" s="30"/>
      <c r="I125" s="30"/>
      <c r="J125" s="206"/>
      <c r="K125" s="114"/>
      <c r="L125" s="114"/>
      <c r="M125" s="114"/>
      <c r="N125" s="114"/>
      <c r="O125" s="114"/>
      <c r="P125" s="114"/>
      <c r="Q125" s="114"/>
      <c r="R125" s="114"/>
      <c r="S125" s="115"/>
      <c r="T125" s="206"/>
      <c r="U125" s="206"/>
      <c r="V125" s="206"/>
    </row>
    <row r="126" spans="1:22" s="78" customFormat="1" ht="15.75">
      <c r="A126" s="77" t="s">
        <v>102</v>
      </c>
      <c r="B126" s="238" t="s">
        <v>105</v>
      </c>
      <c r="C126" s="243"/>
      <c r="D126" s="20">
        <f aca="true" t="shared" si="76" ref="D126:Q126">SUM(D127:D129)</f>
        <v>57</v>
      </c>
      <c r="E126" s="20">
        <f t="shared" si="76"/>
        <v>5.7</v>
      </c>
      <c r="F126" s="20">
        <f t="shared" si="76"/>
        <v>17.7</v>
      </c>
      <c r="G126" s="20">
        <f t="shared" si="76"/>
        <v>80.4</v>
      </c>
      <c r="H126" s="20">
        <f t="shared" si="76"/>
        <v>0</v>
      </c>
      <c r="I126" s="20">
        <f t="shared" si="76"/>
        <v>84.9</v>
      </c>
      <c r="J126" s="139">
        <f t="shared" si="76"/>
        <v>84.9</v>
      </c>
      <c r="K126" s="139">
        <f t="shared" si="76"/>
        <v>0</v>
      </c>
      <c r="L126" s="139">
        <f t="shared" si="76"/>
        <v>0</v>
      </c>
      <c r="M126" s="139">
        <f t="shared" si="76"/>
        <v>0</v>
      </c>
      <c r="N126" s="139">
        <f t="shared" si="76"/>
        <v>0</v>
      </c>
      <c r="O126" s="139">
        <f t="shared" si="76"/>
        <v>0</v>
      </c>
      <c r="P126" s="139">
        <f t="shared" si="76"/>
        <v>0</v>
      </c>
      <c r="Q126" s="139">
        <f t="shared" si="76"/>
        <v>0</v>
      </c>
      <c r="R126" s="139">
        <f>SUM(R127:R129)</f>
        <v>0</v>
      </c>
      <c r="S126" s="139">
        <f>SUM(S127:S129)</f>
        <v>84.9</v>
      </c>
      <c r="T126" s="139">
        <f>SUM(T127:T129)</f>
        <v>0</v>
      </c>
      <c r="U126" s="139">
        <f>SUM(U127:U129)</f>
        <v>84.9</v>
      </c>
      <c r="V126" s="139">
        <f>SUM(V127:V129)</f>
        <v>5.4</v>
      </c>
    </row>
    <row r="127" spans="1:22" s="51" customFormat="1" ht="15.75">
      <c r="A127" s="42" t="s">
        <v>102</v>
      </c>
      <c r="B127" s="22" t="s">
        <v>103</v>
      </c>
      <c r="C127" s="33" t="s">
        <v>1</v>
      </c>
      <c r="D127" s="21">
        <v>41</v>
      </c>
      <c r="E127" s="21">
        <v>4.4</v>
      </c>
      <c r="F127" s="21">
        <v>13.6</v>
      </c>
      <c r="G127" s="23">
        <f>SUM(D127:F127)</f>
        <v>59</v>
      </c>
      <c r="H127" s="21"/>
      <c r="I127" s="21">
        <v>62.1</v>
      </c>
      <c r="J127" s="141">
        <f>SUM(K127:S127)</f>
        <v>62.1</v>
      </c>
      <c r="K127" s="141"/>
      <c r="L127" s="141"/>
      <c r="M127" s="141"/>
      <c r="N127" s="141"/>
      <c r="O127" s="141"/>
      <c r="P127" s="141"/>
      <c r="Q127" s="141"/>
      <c r="R127" s="141"/>
      <c r="S127" s="142">
        <v>62.1</v>
      </c>
      <c r="T127" s="141">
        <f>U127-J127</f>
        <v>0</v>
      </c>
      <c r="U127" s="141">
        <v>62.1</v>
      </c>
      <c r="V127" s="141">
        <v>4.2</v>
      </c>
    </row>
    <row r="128" spans="1:22" s="51" customFormat="1" ht="15.75">
      <c r="A128" s="42" t="s">
        <v>102</v>
      </c>
      <c r="B128" s="22" t="s">
        <v>104</v>
      </c>
      <c r="C128" s="33" t="s">
        <v>3</v>
      </c>
      <c r="D128" s="21">
        <v>12</v>
      </c>
      <c r="E128" s="21">
        <v>1.3</v>
      </c>
      <c r="F128" s="21">
        <v>4.1</v>
      </c>
      <c r="G128" s="23">
        <f>SUM(D128:F128)</f>
        <v>17.4</v>
      </c>
      <c r="H128" s="21"/>
      <c r="I128" s="21">
        <v>18.8</v>
      </c>
      <c r="J128" s="141">
        <f>SUM(K128:S128)</f>
        <v>18.8</v>
      </c>
      <c r="K128" s="141"/>
      <c r="L128" s="141"/>
      <c r="M128" s="141"/>
      <c r="N128" s="141"/>
      <c r="O128" s="141"/>
      <c r="P128" s="141"/>
      <c r="Q128" s="141"/>
      <c r="R128" s="141"/>
      <c r="S128" s="142">
        <v>18.8</v>
      </c>
      <c r="T128" s="141">
        <f>U128-J128</f>
        <v>0</v>
      </c>
      <c r="U128" s="141">
        <v>18.8</v>
      </c>
      <c r="V128" s="141">
        <v>1.2</v>
      </c>
    </row>
    <row r="129" spans="1:22" s="51" customFormat="1" ht="15.75">
      <c r="A129" s="42" t="s">
        <v>102</v>
      </c>
      <c r="B129" s="22" t="s">
        <v>55</v>
      </c>
      <c r="C129" s="33" t="s">
        <v>15</v>
      </c>
      <c r="D129" s="21">
        <v>4</v>
      </c>
      <c r="E129" s="21"/>
      <c r="F129" s="21"/>
      <c r="G129" s="23">
        <f>SUM(D129:F129)</f>
        <v>4</v>
      </c>
      <c r="H129" s="21"/>
      <c r="I129" s="21">
        <v>4</v>
      </c>
      <c r="J129" s="141">
        <f>SUM(K129:S129)</f>
        <v>4</v>
      </c>
      <c r="K129" s="141"/>
      <c r="L129" s="141"/>
      <c r="M129" s="141"/>
      <c r="N129" s="141"/>
      <c r="O129" s="141"/>
      <c r="P129" s="141"/>
      <c r="Q129" s="141"/>
      <c r="R129" s="141"/>
      <c r="S129" s="142">
        <v>4</v>
      </c>
      <c r="T129" s="141">
        <f>U129-J129</f>
        <v>0</v>
      </c>
      <c r="U129" s="141">
        <v>4</v>
      </c>
      <c r="V129" s="141">
        <v>0</v>
      </c>
    </row>
    <row r="130" spans="1:22" s="78" customFormat="1" ht="15.75">
      <c r="A130" s="77" t="s">
        <v>110</v>
      </c>
      <c r="B130" s="225" t="s">
        <v>111</v>
      </c>
      <c r="C130" s="226"/>
      <c r="D130" s="20">
        <f aca="true" t="shared" si="77" ref="D130:I130">SUM(D131)</f>
        <v>1292</v>
      </c>
      <c r="E130" s="20">
        <f t="shared" si="77"/>
        <v>0</v>
      </c>
      <c r="F130" s="20">
        <f t="shared" si="77"/>
        <v>684.9</v>
      </c>
      <c r="G130" s="20">
        <f t="shared" si="77"/>
        <v>1976.9</v>
      </c>
      <c r="H130" s="20">
        <f t="shared" si="77"/>
        <v>0</v>
      </c>
      <c r="I130" s="20">
        <f t="shared" si="77"/>
        <v>368</v>
      </c>
      <c r="J130" s="139">
        <f>SUM(J131)+J132+J133</f>
        <v>368</v>
      </c>
      <c r="K130" s="139">
        <f aca="true" t="shared" si="78" ref="K130:V130">SUM(K131)+K132+K133</f>
        <v>0</v>
      </c>
      <c r="L130" s="139">
        <f t="shared" si="78"/>
        <v>0</v>
      </c>
      <c r="M130" s="139">
        <f t="shared" si="78"/>
        <v>0</v>
      </c>
      <c r="N130" s="139">
        <f t="shared" si="78"/>
        <v>0</v>
      </c>
      <c r="O130" s="139">
        <f t="shared" si="78"/>
        <v>0</v>
      </c>
      <c r="P130" s="139">
        <f t="shared" si="78"/>
        <v>0</v>
      </c>
      <c r="Q130" s="139">
        <f t="shared" si="78"/>
        <v>368</v>
      </c>
      <c r="R130" s="139">
        <f t="shared" si="78"/>
        <v>0</v>
      </c>
      <c r="S130" s="139">
        <f t="shared" si="78"/>
        <v>0</v>
      </c>
      <c r="T130" s="139">
        <f t="shared" si="78"/>
        <v>61.3</v>
      </c>
      <c r="U130" s="139">
        <f t="shared" si="78"/>
        <v>429.4</v>
      </c>
      <c r="V130" s="139">
        <f t="shared" si="78"/>
        <v>0</v>
      </c>
    </row>
    <row r="131" spans="1:22" s="78" customFormat="1" ht="15.75">
      <c r="A131" s="42" t="s">
        <v>110</v>
      </c>
      <c r="B131" s="101" t="s">
        <v>51</v>
      </c>
      <c r="C131" s="56" t="s">
        <v>9</v>
      </c>
      <c r="D131" s="21">
        <v>1292</v>
      </c>
      <c r="E131" s="169">
        <v>0</v>
      </c>
      <c r="F131" s="169">
        <v>684.9</v>
      </c>
      <c r="G131" s="23">
        <f>SUM(D131:F131)</f>
        <v>1976.9</v>
      </c>
      <c r="H131" s="170"/>
      <c r="I131" s="21">
        <v>368</v>
      </c>
      <c r="J131" s="141">
        <f>SUM(K131:S131)</f>
        <v>368</v>
      </c>
      <c r="K131" s="139"/>
      <c r="L131" s="141"/>
      <c r="M131" s="141"/>
      <c r="N131" s="141"/>
      <c r="O131" s="141"/>
      <c r="P131" s="141"/>
      <c r="Q131" s="141">
        <v>368</v>
      </c>
      <c r="R131" s="141"/>
      <c r="S131" s="142"/>
      <c r="T131" s="141">
        <v>41.3</v>
      </c>
      <c r="U131" s="141">
        <v>409.4</v>
      </c>
      <c r="V131" s="141">
        <v>0</v>
      </c>
    </row>
    <row r="132" spans="1:22" s="78" customFormat="1" ht="15.75">
      <c r="A132" s="42" t="s">
        <v>110</v>
      </c>
      <c r="B132" s="101" t="s">
        <v>48</v>
      </c>
      <c r="C132" s="56" t="s">
        <v>10</v>
      </c>
      <c r="D132" s="213"/>
      <c r="E132" s="214"/>
      <c r="F132" s="214"/>
      <c r="G132" s="215"/>
      <c r="H132" s="216"/>
      <c r="I132" s="213"/>
      <c r="J132" s="217">
        <v>0</v>
      </c>
      <c r="K132" s="218"/>
      <c r="L132" s="217"/>
      <c r="M132" s="217"/>
      <c r="N132" s="217"/>
      <c r="O132" s="217"/>
      <c r="P132" s="217"/>
      <c r="Q132" s="217"/>
      <c r="R132" s="217"/>
      <c r="S132" s="219"/>
      <c r="T132" s="141">
        <f>U132-J132</f>
        <v>10</v>
      </c>
      <c r="U132" s="217">
        <v>10</v>
      </c>
      <c r="V132" s="217">
        <v>0</v>
      </c>
    </row>
    <row r="133" spans="1:22" s="78" customFormat="1" ht="15.75">
      <c r="A133" s="42" t="s">
        <v>110</v>
      </c>
      <c r="B133" s="101" t="s">
        <v>55</v>
      </c>
      <c r="C133" s="56" t="s">
        <v>15</v>
      </c>
      <c r="D133" s="213"/>
      <c r="E133" s="214"/>
      <c r="F133" s="214"/>
      <c r="G133" s="215"/>
      <c r="H133" s="216"/>
      <c r="I133" s="213"/>
      <c r="J133" s="217">
        <v>0</v>
      </c>
      <c r="K133" s="218"/>
      <c r="L133" s="217"/>
      <c r="M133" s="217"/>
      <c r="N133" s="217"/>
      <c r="O133" s="217"/>
      <c r="P133" s="217"/>
      <c r="Q133" s="217"/>
      <c r="R133" s="217"/>
      <c r="S133" s="219"/>
      <c r="T133" s="141">
        <f>U133-J133</f>
        <v>10</v>
      </c>
      <c r="U133" s="217">
        <v>10</v>
      </c>
      <c r="V133" s="217">
        <v>0</v>
      </c>
    </row>
    <row r="134" spans="1:22" s="78" customFormat="1" ht="15.75">
      <c r="A134" s="77" t="s">
        <v>61</v>
      </c>
      <c r="B134" s="238" t="s">
        <v>113</v>
      </c>
      <c r="C134" s="239"/>
      <c r="D134" s="84">
        <f>SUM(D135)</f>
        <v>100</v>
      </c>
      <c r="E134" s="84">
        <f>SUM(E135)</f>
        <v>0</v>
      </c>
      <c r="F134" s="84">
        <f>SUM(F135)</f>
        <v>0</v>
      </c>
      <c r="G134" s="84">
        <f>SUM(G135)</f>
        <v>100</v>
      </c>
      <c r="H134" s="84">
        <f aca="true" t="shared" si="79" ref="H134:S134">SUM(H135)</f>
        <v>0</v>
      </c>
      <c r="I134" s="84">
        <f t="shared" si="79"/>
        <v>0</v>
      </c>
      <c r="J134" s="210">
        <f>SUM(J135)</f>
        <v>0</v>
      </c>
      <c r="K134" s="211">
        <f t="shared" si="79"/>
        <v>0</v>
      </c>
      <c r="L134" s="211">
        <f t="shared" si="79"/>
        <v>0</v>
      </c>
      <c r="M134" s="211">
        <f t="shared" si="79"/>
        <v>0</v>
      </c>
      <c r="N134" s="211">
        <f t="shared" si="79"/>
        <v>0</v>
      </c>
      <c r="O134" s="211">
        <f t="shared" si="79"/>
        <v>0</v>
      </c>
      <c r="P134" s="211">
        <f t="shared" si="79"/>
        <v>0</v>
      </c>
      <c r="Q134" s="211">
        <f t="shared" si="79"/>
        <v>0</v>
      </c>
      <c r="R134" s="211">
        <f t="shared" si="79"/>
        <v>0</v>
      </c>
      <c r="S134" s="212">
        <f t="shared" si="79"/>
        <v>0</v>
      </c>
      <c r="T134" s="210">
        <f>SUM(T135)</f>
        <v>0.1</v>
      </c>
      <c r="U134" s="210">
        <f>SUM(U135)</f>
        <v>0.1</v>
      </c>
      <c r="V134" s="210">
        <f>SUM(V135)</f>
        <v>0</v>
      </c>
    </row>
    <row r="135" spans="1:22" s="78" customFormat="1" ht="15.75">
      <c r="A135" s="42" t="s">
        <v>61</v>
      </c>
      <c r="B135" s="101" t="s">
        <v>48</v>
      </c>
      <c r="C135" s="56" t="s">
        <v>42</v>
      </c>
      <c r="D135" s="21">
        <v>100</v>
      </c>
      <c r="E135" s="169">
        <v>0</v>
      </c>
      <c r="F135" s="169">
        <v>0</v>
      </c>
      <c r="G135" s="23">
        <f>SUM(D135:F135)</f>
        <v>100</v>
      </c>
      <c r="H135" s="170">
        <v>0</v>
      </c>
      <c r="I135" s="20"/>
      <c r="J135" s="141">
        <f>SUM(K135:S135)</f>
        <v>0</v>
      </c>
      <c r="K135" s="141"/>
      <c r="L135" s="141"/>
      <c r="M135" s="141"/>
      <c r="N135" s="141"/>
      <c r="O135" s="141"/>
      <c r="P135" s="141"/>
      <c r="Q135" s="141"/>
      <c r="R135" s="141"/>
      <c r="S135" s="142"/>
      <c r="T135" s="141">
        <f>U135-J135</f>
        <v>0.1</v>
      </c>
      <c r="U135" s="141">
        <v>0.1</v>
      </c>
      <c r="V135" s="141">
        <v>0</v>
      </c>
    </row>
    <row r="136" spans="1:22" s="52" customFormat="1" ht="18.75">
      <c r="A136" s="223" t="s">
        <v>62</v>
      </c>
      <c r="B136" s="224"/>
      <c r="C136" s="224"/>
      <c r="D136" s="27">
        <f aca="true" t="shared" si="80" ref="D136:I136">SUM(D126,D130,D134)</f>
        <v>1449</v>
      </c>
      <c r="E136" s="27">
        <f t="shared" si="80"/>
        <v>5.7</v>
      </c>
      <c r="F136" s="27">
        <f t="shared" si="80"/>
        <v>702.6</v>
      </c>
      <c r="G136" s="27">
        <f t="shared" si="80"/>
        <v>2157.3</v>
      </c>
      <c r="H136" s="27">
        <f t="shared" si="80"/>
        <v>0</v>
      </c>
      <c r="I136" s="27">
        <f t="shared" si="80"/>
        <v>452.9</v>
      </c>
      <c r="J136" s="119">
        <f aca="true" t="shared" si="81" ref="J136:T136">SUM(J126,J130)+J134</f>
        <v>452.9</v>
      </c>
      <c r="K136" s="119">
        <f t="shared" si="81"/>
        <v>0</v>
      </c>
      <c r="L136" s="119">
        <f t="shared" si="81"/>
        <v>0</v>
      </c>
      <c r="M136" s="119">
        <f t="shared" si="81"/>
        <v>0</v>
      </c>
      <c r="N136" s="119">
        <f t="shared" si="81"/>
        <v>0</v>
      </c>
      <c r="O136" s="119">
        <f t="shared" si="81"/>
        <v>0</v>
      </c>
      <c r="P136" s="119">
        <f t="shared" si="81"/>
        <v>0</v>
      </c>
      <c r="Q136" s="119">
        <f t="shared" si="81"/>
        <v>368</v>
      </c>
      <c r="R136" s="119">
        <f t="shared" si="81"/>
        <v>0</v>
      </c>
      <c r="S136" s="119">
        <f t="shared" si="81"/>
        <v>84.9</v>
      </c>
      <c r="T136" s="119">
        <f t="shared" si="81"/>
        <v>61.4</v>
      </c>
      <c r="U136" s="119">
        <f>SUM(U126,U130)+U134</f>
        <v>514.4</v>
      </c>
      <c r="V136" s="119">
        <f>SUM(V126,V130)</f>
        <v>5.4</v>
      </c>
    </row>
    <row r="137" spans="1:22" ht="19.5" customHeight="1">
      <c r="A137" s="34" t="s">
        <v>31</v>
      </c>
      <c r="B137" s="3"/>
      <c r="C137" s="4"/>
      <c r="D137" s="4"/>
      <c r="E137" s="4"/>
      <c r="F137" s="4"/>
      <c r="G137" s="4"/>
      <c r="H137" s="4"/>
      <c r="I137" s="4"/>
      <c r="J137" s="208"/>
      <c r="K137" s="143"/>
      <c r="L137" s="143"/>
      <c r="M137" s="143"/>
      <c r="N137" s="143"/>
      <c r="O137" s="143"/>
      <c r="P137" s="143"/>
      <c r="Q137" s="143"/>
      <c r="R137" s="143"/>
      <c r="S137" s="144"/>
      <c r="T137" s="208"/>
      <c r="U137" s="208"/>
      <c r="V137" s="208"/>
    </row>
    <row r="138" spans="1:22" s="53" customFormat="1" ht="16.5" customHeight="1" hidden="1">
      <c r="A138" s="40" t="s">
        <v>84</v>
      </c>
      <c r="B138" s="227" t="s">
        <v>85</v>
      </c>
      <c r="C138" s="228"/>
      <c r="D138" s="20">
        <f aca="true" t="shared" si="82" ref="D138:I138">SUM(D139:D142)</f>
        <v>447</v>
      </c>
      <c r="E138" s="20">
        <f t="shared" si="82"/>
        <v>0</v>
      </c>
      <c r="F138" s="20">
        <f t="shared" si="82"/>
        <v>0</v>
      </c>
      <c r="G138" s="20">
        <f t="shared" si="82"/>
        <v>447</v>
      </c>
      <c r="H138" s="20">
        <f t="shared" si="82"/>
        <v>0</v>
      </c>
      <c r="I138" s="185">
        <f t="shared" si="82"/>
        <v>30</v>
      </c>
      <c r="J138" s="139">
        <f aca="true" t="shared" si="83" ref="J138:J150">SUM(K138:S138)</f>
        <v>0</v>
      </c>
      <c r="K138" s="139">
        <f aca="true" t="shared" si="84" ref="K138:S138">SUM(K139:K142)</f>
        <v>0</v>
      </c>
      <c r="L138" s="139">
        <f t="shared" si="84"/>
        <v>0</v>
      </c>
      <c r="M138" s="139">
        <f t="shared" si="84"/>
        <v>0</v>
      </c>
      <c r="N138" s="139">
        <f>SUM(N139:N142)</f>
        <v>0</v>
      </c>
      <c r="O138" s="139">
        <f t="shared" si="84"/>
        <v>0</v>
      </c>
      <c r="P138" s="139">
        <f t="shared" si="84"/>
        <v>0</v>
      </c>
      <c r="Q138" s="139">
        <f t="shared" si="84"/>
        <v>0</v>
      </c>
      <c r="R138" s="139">
        <f>SUM(R139:R142)</f>
        <v>0</v>
      </c>
      <c r="S138" s="140">
        <f t="shared" si="84"/>
        <v>0</v>
      </c>
      <c r="T138" s="139">
        <f aca="true" t="shared" si="85" ref="T138:V142">SUM(U138:AC138)</f>
        <v>0</v>
      </c>
      <c r="U138" s="139">
        <f t="shared" si="85"/>
        <v>0</v>
      </c>
      <c r="V138" s="139">
        <f t="shared" si="85"/>
        <v>0</v>
      </c>
    </row>
    <row r="139" spans="1:22" s="53" customFormat="1" ht="16.5" customHeight="1" hidden="1">
      <c r="A139" s="38" t="s">
        <v>84</v>
      </c>
      <c r="B139" s="54" t="s">
        <v>53</v>
      </c>
      <c r="C139" s="21" t="s">
        <v>86</v>
      </c>
      <c r="D139" s="72"/>
      <c r="E139" s="72"/>
      <c r="F139" s="72"/>
      <c r="G139" s="72"/>
      <c r="H139" s="72"/>
      <c r="I139" s="190"/>
      <c r="J139" s="141">
        <f t="shared" si="83"/>
        <v>0</v>
      </c>
      <c r="K139" s="141"/>
      <c r="L139" s="141"/>
      <c r="M139" s="141"/>
      <c r="N139" s="141"/>
      <c r="O139" s="141"/>
      <c r="P139" s="141"/>
      <c r="Q139" s="141"/>
      <c r="R139" s="141"/>
      <c r="S139" s="142"/>
      <c r="T139" s="141">
        <f t="shared" si="85"/>
        <v>0</v>
      </c>
      <c r="U139" s="141">
        <f t="shared" si="85"/>
        <v>0</v>
      </c>
      <c r="V139" s="141">
        <f t="shared" si="85"/>
        <v>0</v>
      </c>
    </row>
    <row r="140" spans="1:22" s="53" customFormat="1" ht="17.25" customHeight="1" hidden="1">
      <c r="A140" s="38" t="s">
        <v>84</v>
      </c>
      <c r="B140" s="54" t="s">
        <v>51</v>
      </c>
      <c r="C140" s="21" t="s">
        <v>87</v>
      </c>
      <c r="D140" s="21">
        <v>0</v>
      </c>
      <c r="E140" s="169">
        <v>0</v>
      </c>
      <c r="F140" s="169">
        <v>0</v>
      </c>
      <c r="G140" s="23">
        <f>SUM(D140:F140)</f>
        <v>0</v>
      </c>
      <c r="H140" s="169">
        <v>0</v>
      </c>
      <c r="I140" s="191">
        <v>30</v>
      </c>
      <c r="J140" s="141">
        <f t="shared" si="83"/>
        <v>0</v>
      </c>
      <c r="K140" s="141"/>
      <c r="L140" s="141"/>
      <c r="M140" s="141"/>
      <c r="N140" s="141"/>
      <c r="O140" s="141"/>
      <c r="P140" s="141"/>
      <c r="Q140" s="141"/>
      <c r="R140" s="141"/>
      <c r="S140" s="142"/>
      <c r="T140" s="141">
        <f t="shared" si="85"/>
        <v>0</v>
      </c>
      <c r="U140" s="141">
        <f t="shared" si="85"/>
        <v>0</v>
      </c>
      <c r="V140" s="141">
        <f t="shared" si="85"/>
        <v>0</v>
      </c>
    </row>
    <row r="141" spans="1:22" s="53" customFormat="1" ht="17.25" customHeight="1" hidden="1">
      <c r="A141" s="38" t="s">
        <v>84</v>
      </c>
      <c r="B141" s="54" t="s">
        <v>51</v>
      </c>
      <c r="C141" s="80" t="s">
        <v>126</v>
      </c>
      <c r="D141" s="21">
        <v>447</v>
      </c>
      <c r="E141" s="169">
        <v>0</v>
      </c>
      <c r="F141" s="169">
        <v>0</v>
      </c>
      <c r="G141" s="23">
        <f>SUM(D141:F141)</f>
        <v>447</v>
      </c>
      <c r="H141" s="169">
        <v>0</v>
      </c>
      <c r="I141" s="191">
        <v>0</v>
      </c>
      <c r="J141" s="141">
        <f t="shared" si="83"/>
        <v>0</v>
      </c>
      <c r="K141" s="141"/>
      <c r="L141" s="141"/>
      <c r="M141" s="141"/>
      <c r="N141" s="141"/>
      <c r="O141" s="141"/>
      <c r="P141" s="141"/>
      <c r="Q141" s="141"/>
      <c r="R141" s="141"/>
      <c r="S141" s="142"/>
      <c r="T141" s="141">
        <f t="shared" si="85"/>
        <v>0</v>
      </c>
      <c r="U141" s="141">
        <f t="shared" si="85"/>
        <v>0</v>
      </c>
      <c r="V141" s="141">
        <f t="shared" si="85"/>
        <v>0</v>
      </c>
    </row>
    <row r="142" spans="1:22" s="53" customFormat="1" ht="17.25" customHeight="1" hidden="1">
      <c r="A142" s="38" t="s">
        <v>84</v>
      </c>
      <c r="B142" s="54" t="s">
        <v>48</v>
      </c>
      <c r="C142" s="21" t="s">
        <v>88</v>
      </c>
      <c r="D142" s="72"/>
      <c r="E142" s="72"/>
      <c r="F142" s="72"/>
      <c r="G142" s="72"/>
      <c r="H142" s="72"/>
      <c r="I142" s="190"/>
      <c r="J142" s="141">
        <f t="shared" si="83"/>
        <v>0</v>
      </c>
      <c r="K142" s="141"/>
      <c r="L142" s="141"/>
      <c r="M142" s="141"/>
      <c r="N142" s="141"/>
      <c r="O142" s="141"/>
      <c r="P142" s="141"/>
      <c r="Q142" s="141"/>
      <c r="R142" s="141"/>
      <c r="S142" s="142"/>
      <c r="T142" s="141">
        <f t="shared" si="85"/>
        <v>0</v>
      </c>
      <c r="U142" s="141">
        <f t="shared" si="85"/>
        <v>0</v>
      </c>
      <c r="V142" s="141">
        <f t="shared" si="85"/>
        <v>0</v>
      </c>
    </row>
    <row r="143" spans="1:22" s="53" customFormat="1" ht="17.25" customHeight="1" hidden="1">
      <c r="A143" s="40" t="s">
        <v>52</v>
      </c>
      <c r="B143" s="227" t="s">
        <v>89</v>
      </c>
      <c r="C143" s="228"/>
      <c r="D143" s="73">
        <f>SUM(D144,D151,D158)</f>
        <v>0</v>
      </c>
      <c r="E143" s="73">
        <f aca="true" t="shared" si="86" ref="E143:S143">SUM(E144,E151,E158)</f>
        <v>0</v>
      </c>
      <c r="F143" s="73">
        <f t="shared" si="86"/>
        <v>0</v>
      </c>
      <c r="G143" s="73">
        <f t="shared" si="86"/>
        <v>0</v>
      </c>
      <c r="H143" s="73">
        <f t="shared" si="86"/>
        <v>0</v>
      </c>
      <c r="I143" s="185">
        <f>SUM(I144,I151,I158)</f>
        <v>30</v>
      </c>
      <c r="J143" s="139">
        <f>SUM(J144,J151,J158)</f>
        <v>0</v>
      </c>
      <c r="K143" s="139">
        <f t="shared" si="86"/>
        <v>0</v>
      </c>
      <c r="L143" s="139">
        <f t="shared" si="86"/>
        <v>0</v>
      </c>
      <c r="M143" s="139">
        <f t="shared" si="86"/>
        <v>0</v>
      </c>
      <c r="N143" s="139">
        <f t="shared" si="86"/>
        <v>0</v>
      </c>
      <c r="O143" s="139">
        <f t="shared" si="86"/>
        <v>0</v>
      </c>
      <c r="P143" s="139">
        <f t="shared" si="86"/>
        <v>0</v>
      </c>
      <c r="Q143" s="139">
        <f t="shared" si="86"/>
        <v>0</v>
      </c>
      <c r="R143" s="139">
        <f t="shared" si="86"/>
        <v>0</v>
      </c>
      <c r="S143" s="140">
        <f t="shared" si="86"/>
        <v>0</v>
      </c>
      <c r="T143" s="139">
        <f>SUM(T144,T151,T158)</f>
        <v>0</v>
      </c>
      <c r="U143" s="139">
        <f>SUM(U144,U151,U158)</f>
        <v>0</v>
      </c>
      <c r="V143" s="139">
        <f>SUM(V144,V151,V158)</f>
        <v>0</v>
      </c>
    </row>
    <row r="144" spans="1:22" s="75" customFormat="1" ht="17.25" customHeight="1" hidden="1">
      <c r="A144" s="40" t="s">
        <v>52</v>
      </c>
      <c r="B144" s="89"/>
      <c r="C144" s="89" t="s">
        <v>127</v>
      </c>
      <c r="D144" s="73">
        <f>SUM(D145:D150)</f>
        <v>0</v>
      </c>
      <c r="E144" s="73">
        <f aca="true" t="shared" si="87" ref="E144:S144">SUM(E145:E150)</f>
        <v>0</v>
      </c>
      <c r="F144" s="73">
        <f t="shared" si="87"/>
        <v>0</v>
      </c>
      <c r="G144" s="73">
        <f t="shared" si="87"/>
        <v>0</v>
      </c>
      <c r="H144" s="73">
        <f t="shared" si="87"/>
        <v>0</v>
      </c>
      <c r="I144" s="185">
        <f t="shared" si="87"/>
        <v>10</v>
      </c>
      <c r="J144" s="139">
        <f t="shared" si="87"/>
        <v>0</v>
      </c>
      <c r="K144" s="139">
        <f t="shared" si="87"/>
        <v>0</v>
      </c>
      <c r="L144" s="139">
        <f t="shared" si="87"/>
        <v>0</v>
      </c>
      <c r="M144" s="139">
        <f t="shared" si="87"/>
        <v>0</v>
      </c>
      <c r="N144" s="139">
        <f t="shared" si="87"/>
        <v>0</v>
      </c>
      <c r="O144" s="139">
        <f t="shared" si="87"/>
        <v>0</v>
      </c>
      <c r="P144" s="139">
        <f t="shared" si="87"/>
        <v>0</v>
      </c>
      <c r="Q144" s="139">
        <f t="shared" si="87"/>
        <v>0</v>
      </c>
      <c r="R144" s="139">
        <f t="shared" si="87"/>
        <v>0</v>
      </c>
      <c r="S144" s="140">
        <f t="shared" si="87"/>
        <v>0</v>
      </c>
      <c r="T144" s="139">
        <f>SUM(T145:T150)</f>
        <v>0</v>
      </c>
      <c r="U144" s="139">
        <f>SUM(U145:U150)</f>
        <v>0</v>
      </c>
      <c r="V144" s="139">
        <f>SUM(V145:V150)</f>
        <v>0</v>
      </c>
    </row>
    <row r="145" spans="1:22" s="75" customFormat="1" ht="15.75" hidden="1">
      <c r="A145" s="38" t="s">
        <v>52</v>
      </c>
      <c r="B145" s="54" t="s">
        <v>51</v>
      </c>
      <c r="C145" s="21" t="s">
        <v>124</v>
      </c>
      <c r="D145" s="21">
        <v>0</v>
      </c>
      <c r="E145" s="21"/>
      <c r="F145" s="21"/>
      <c r="G145" s="23">
        <f aca="true" t="shared" si="88" ref="G145:G150">SUM(D145:F145)</f>
        <v>0</v>
      </c>
      <c r="H145" s="21"/>
      <c r="I145" s="191"/>
      <c r="J145" s="139">
        <f>SUM(K145:S145)</f>
        <v>0</v>
      </c>
      <c r="K145" s="139"/>
      <c r="L145" s="139">
        <f>SUM(L146:L150)</f>
        <v>0</v>
      </c>
      <c r="M145" s="139">
        <f>SUM(M146:M150)</f>
        <v>0</v>
      </c>
      <c r="N145" s="139">
        <f>SUM(N146:N150)</f>
        <v>0</v>
      </c>
      <c r="O145" s="139">
        <f>SUM(O146:O150)</f>
        <v>0</v>
      </c>
      <c r="P145" s="139">
        <f>SUM(P146:P150)</f>
        <v>0</v>
      </c>
      <c r="Q145" s="139"/>
      <c r="R145" s="139"/>
      <c r="S145" s="140"/>
      <c r="T145" s="139">
        <f aca="true" t="shared" si="89" ref="T145:V150">SUM(U145:AC145)</f>
        <v>0</v>
      </c>
      <c r="U145" s="139">
        <f t="shared" si="89"/>
        <v>0</v>
      </c>
      <c r="V145" s="139">
        <f t="shared" si="89"/>
        <v>0</v>
      </c>
    </row>
    <row r="146" spans="1:22" s="53" customFormat="1" ht="31.5" hidden="1">
      <c r="A146" s="38" t="s">
        <v>52</v>
      </c>
      <c r="B146" s="54" t="s">
        <v>51</v>
      </c>
      <c r="C146" s="55" t="s">
        <v>125</v>
      </c>
      <c r="D146" s="21">
        <v>0</v>
      </c>
      <c r="E146" s="169">
        <v>0</v>
      </c>
      <c r="F146" s="169">
        <v>0</v>
      </c>
      <c r="G146" s="23">
        <f t="shared" si="88"/>
        <v>0</v>
      </c>
      <c r="H146" s="169">
        <v>0</v>
      </c>
      <c r="I146" s="191">
        <v>10</v>
      </c>
      <c r="J146" s="141">
        <f>SUM(K146:S146)</f>
        <v>0</v>
      </c>
      <c r="K146" s="141"/>
      <c r="L146" s="141"/>
      <c r="M146" s="141"/>
      <c r="N146" s="141"/>
      <c r="O146" s="141"/>
      <c r="P146" s="141"/>
      <c r="Q146" s="141"/>
      <c r="R146" s="141"/>
      <c r="S146" s="142"/>
      <c r="T146" s="141">
        <f t="shared" si="89"/>
        <v>0</v>
      </c>
      <c r="U146" s="141">
        <f t="shared" si="89"/>
        <v>0</v>
      </c>
      <c r="V146" s="141">
        <f t="shared" si="89"/>
        <v>0</v>
      </c>
    </row>
    <row r="147" spans="1:22" s="75" customFormat="1" ht="15.75" hidden="1">
      <c r="A147" s="38" t="s">
        <v>52</v>
      </c>
      <c r="B147" s="54" t="s">
        <v>48</v>
      </c>
      <c r="C147" s="21" t="s">
        <v>124</v>
      </c>
      <c r="D147" s="21">
        <v>0</v>
      </c>
      <c r="E147" s="169"/>
      <c r="F147" s="169"/>
      <c r="G147" s="23">
        <f>SUM(D147:F147)</f>
        <v>0</v>
      </c>
      <c r="H147" s="169"/>
      <c r="I147" s="191"/>
      <c r="J147" s="139">
        <f>SUM(K147:S147)</f>
        <v>0</v>
      </c>
      <c r="K147" s="139"/>
      <c r="L147" s="139">
        <f>SUM(L148:L150)</f>
        <v>0</v>
      </c>
      <c r="M147" s="139">
        <f>SUM(M148:M150)</f>
        <v>0</v>
      </c>
      <c r="N147" s="139">
        <f>SUM(N148:N150)</f>
        <v>0</v>
      </c>
      <c r="O147" s="139">
        <f>SUM(O148:O150)</f>
        <v>0</v>
      </c>
      <c r="P147" s="139">
        <f>SUM(P148:P150)</f>
        <v>0</v>
      </c>
      <c r="Q147" s="139"/>
      <c r="R147" s="139"/>
      <c r="S147" s="140"/>
      <c r="T147" s="139">
        <f t="shared" si="89"/>
        <v>0</v>
      </c>
      <c r="U147" s="139">
        <f t="shared" si="89"/>
        <v>0</v>
      </c>
      <c r="V147" s="139">
        <f t="shared" si="89"/>
        <v>0</v>
      </c>
    </row>
    <row r="148" spans="1:22" s="53" customFormat="1" ht="15.75" hidden="1">
      <c r="A148" s="38" t="s">
        <v>52</v>
      </c>
      <c r="B148" s="54" t="s">
        <v>48</v>
      </c>
      <c r="C148" s="21" t="s">
        <v>125</v>
      </c>
      <c r="D148" s="21">
        <v>0</v>
      </c>
      <c r="E148" s="169"/>
      <c r="F148" s="169"/>
      <c r="G148" s="23">
        <f>SUM(D148:F148)</f>
        <v>0</v>
      </c>
      <c r="H148" s="169"/>
      <c r="I148" s="191"/>
      <c r="J148" s="141">
        <f>SUM(K148:S148)</f>
        <v>0</v>
      </c>
      <c r="K148" s="141"/>
      <c r="L148" s="141"/>
      <c r="M148" s="141"/>
      <c r="N148" s="141"/>
      <c r="O148" s="141"/>
      <c r="P148" s="141"/>
      <c r="Q148" s="141"/>
      <c r="R148" s="141"/>
      <c r="S148" s="142"/>
      <c r="T148" s="141">
        <f t="shared" si="89"/>
        <v>0</v>
      </c>
      <c r="U148" s="141">
        <f t="shared" si="89"/>
        <v>0</v>
      </c>
      <c r="V148" s="141">
        <f t="shared" si="89"/>
        <v>0</v>
      </c>
    </row>
    <row r="149" spans="1:22" s="75" customFormat="1" ht="15.75" hidden="1">
      <c r="A149" s="38" t="s">
        <v>52</v>
      </c>
      <c r="B149" s="54" t="s">
        <v>50</v>
      </c>
      <c r="C149" s="21" t="s">
        <v>124</v>
      </c>
      <c r="D149" s="21">
        <v>0</v>
      </c>
      <c r="E149" s="21"/>
      <c r="F149" s="21"/>
      <c r="G149" s="23">
        <f>SUM(D149:F149)</f>
        <v>0</v>
      </c>
      <c r="H149" s="21"/>
      <c r="I149" s="191"/>
      <c r="J149" s="139">
        <f>SUM(K149:S149)</f>
        <v>0</v>
      </c>
      <c r="K149" s="139"/>
      <c r="L149" s="139">
        <f>SUM(L150:L152)</f>
        <v>0</v>
      </c>
      <c r="M149" s="139">
        <f>SUM(M150:M152)</f>
        <v>0</v>
      </c>
      <c r="N149" s="139">
        <f>SUM(N150:N152)</f>
        <v>0</v>
      </c>
      <c r="O149" s="139">
        <f>SUM(O150:O152)</f>
        <v>0</v>
      </c>
      <c r="P149" s="139">
        <f>SUM(P150:P152)</f>
        <v>0</v>
      </c>
      <c r="Q149" s="139"/>
      <c r="R149" s="139"/>
      <c r="S149" s="140"/>
      <c r="T149" s="139">
        <f t="shared" si="89"/>
        <v>0</v>
      </c>
      <c r="U149" s="139">
        <f t="shared" si="89"/>
        <v>0</v>
      </c>
      <c r="V149" s="139">
        <f t="shared" si="89"/>
        <v>0</v>
      </c>
    </row>
    <row r="150" spans="1:22" s="53" customFormat="1" ht="15.75" hidden="1">
      <c r="A150" s="38" t="s">
        <v>52</v>
      </c>
      <c r="B150" s="54" t="s">
        <v>50</v>
      </c>
      <c r="C150" s="21" t="s">
        <v>123</v>
      </c>
      <c r="D150" s="21">
        <v>0</v>
      </c>
      <c r="E150" s="21"/>
      <c r="F150" s="21"/>
      <c r="G150" s="23">
        <f t="shared" si="88"/>
        <v>0</v>
      </c>
      <c r="H150" s="21"/>
      <c r="I150" s="191"/>
      <c r="J150" s="141">
        <f t="shared" si="83"/>
        <v>0</v>
      </c>
      <c r="K150" s="141"/>
      <c r="L150" s="141"/>
      <c r="M150" s="141"/>
      <c r="N150" s="141"/>
      <c r="O150" s="141"/>
      <c r="P150" s="141"/>
      <c r="Q150" s="141"/>
      <c r="R150" s="141"/>
      <c r="S150" s="142"/>
      <c r="T150" s="141">
        <f t="shared" si="89"/>
        <v>0</v>
      </c>
      <c r="U150" s="141">
        <f t="shared" si="89"/>
        <v>0</v>
      </c>
      <c r="V150" s="141">
        <f t="shared" si="89"/>
        <v>0</v>
      </c>
    </row>
    <row r="151" spans="1:22" s="75" customFormat="1" ht="17.25" customHeight="1" hidden="1">
      <c r="A151" s="40" t="s">
        <v>52</v>
      </c>
      <c r="B151" s="90"/>
      <c r="C151" s="90" t="s">
        <v>115</v>
      </c>
      <c r="D151" s="20">
        <f>SUM(D152:D157)</f>
        <v>0</v>
      </c>
      <c r="E151" s="20">
        <f aca="true" t="shared" si="90" ref="E151:S151">SUM(E152:E157)</f>
        <v>0</v>
      </c>
      <c r="F151" s="20">
        <f t="shared" si="90"/>
        <v>0</v>
      </c>
      <c r="G151" s="20">
        <f t="shared" si="90"/>
        <v>0</v>
      </c>
      <c r="H151" s="20">
        <f t="shared" si="90"/>
        <v>0</v>
      </c>
      <c r="I151" s="185">
        <f t="shared" si="90"/>
        <v>10</v>
      </c>
      <c r="J151" s="139">
        <f t="shared" si="90"/>
        <v>0</v>
      </c>
      <c r="K151" s="139">
        <f t="shared" si="90"/>
        <v>0</v>
      </c>
      <c r="L151" s="139">
        <f t="shared" si="90"/>
        <v>0</v>
      </c>
      <c r="M151" s="139">
        <f t="shared" si="90"/>
        <v>0</v>
      </c>
      <c r="N151" s="139">
        <f t="shared" si="90"/>
        <v>0</v>
      </c>
      <c r="O151" s="139">
        <f t="shared" si="90"/>
        <v>0</v>
      </c>
      <c r="P151" s="139">
        <f t="shared" si="90"/>
        <v>0</v>
      </c>
      <c r="Q151" s="139">
        <f t="shared" si="90"/>
        <v>0</v>
      </c>
      <c r="R151" s="139">
        <f t="shared" si="90"/>
        <v>0</v>
      </c>
      <c r="S151" s="140">
        <f t="shared" si="90"/>
        <v>0</v>
      </c>
      <c r="T151" s="139">
        <f>SUM(T152:T157)</f>
        <v>0</v>
      </c>
      <c r="U151" s="139">
        <f>SUM(U152:U157)</f>
        <v>0</v>
      </c>
      <c r="V151" s="139">
        <f>SUM(V152:V157)</f>
        <v>0</v>
      </c>
    </row>
    <row r="152" spans="1:22" s="53" customFormat="1" ht="17.25" customHeight="1" hidden="1">
      <c r="A152" s="38" t="s">
        <v>52</v>
      </c>
      <c r="B152" s="54" t="s">
        <v>99</v>
      </c>
      <c r="C152" s="21" t="s">
        <v>128</v>
      </c>
      <c r="D152" s="21">
        <v>0</v>
      </c>
      <c r="E152" s="21">
        <v>0</v>
      </c>
      <c r="F152" s="21"/>
      <c r="G152" s="23">
        <f aca="true" t="shared" si="91" ref="G152:G157">SUM(D152:F152)</f>
        <v>0</v>
      </c>
      <c r="H152" s="21"/>
      <c r="I152" s="191"/>
      <c r="J152" s="139"/>
      <c r="K152" s="141"/>
      <c r="L152" s="141"/>
      <c r="M152" s="141"/>
      <c r="N152" s="141"/>
      <c r="O152" s="141"/>
      <c r="P152" s="141"/>
      <c r="Q152" s="141"/>
      <c r="R152" s="141"/>
      <c r="S152" s="142"/>
      <c r="T152" s="139"/>
      <c r="U152" s="139"/>
      <c r="V152" s="139"/>
    </row>
    <row r="153" spans="1:22" s="53" customFormat="1" ht="17.25" customHeight="1" hidden="1">
      <c r="A153" s="38" t="s">
        <v>52</v>
      </c>
      <c r="B153" s="54" t="s">
        <v>99</v>
      </c>
      <c r="C153" s="21" t="s">
        <v>129</v>
      </c>
      <c r="D153" s="21">
        <v>0</v>
      </c>
      <c r="E153" s="21"/>
      <c r="F153" s="21"/>
      <c r="G153" s="23">
        <f t="shared" si="91"/>
        <v>0</v>
      </c>
      <c r="H153" s="21"/>
      <c r="I153" s="191"/>
      <c r="J153" s="139"/>
      <c r="K153" s="141"/>
      <c r="L153" s="141"/>
      <c r="M153" s="141"/>
      <c r="N153" s="141"/>
      <c r="O153" s="141"/>
      <c r="P153" s="141"/>
      <c r="Q153" s="141"/>
      <c r="R153" s="141"/>
      <c r="S153" s="142"/>
      <c r="T153" s="139"/>
      <c r="U153" s="139"/>
      <c r="V153" s="139"/>
    </row>
    <row r="154" spans="1:22" s="53" customFormat="1" ht="17.25" customHeight="1" hidden="1">
      <c r="A154" s="38" t="s">
        <v>52</v>
      </c>
      <c r="B154" s="54" t="s">
        <v>51</v>
      </c>
      <c r="C154" s="21" t="s">
        <v>129</v>
      </c>
      <c r="D154" s="21">
        <v>0</v>
      </c>
      <c r="E154" s="169">
        <v>0</v>
      </c>
      <c r="F154" s="169">
        <v>0</v>
      </c>
      <c r="G154" s="23">
        <f t="shared" si="91"/>
        <v>0</v>
      </c>
      <c r="H154" s="169">
        <v>0</v>
      </c>
      <c r="I154" s="191">
        <v>10</v>
      </c>
      <c r="J154" s="141">
        <f>SUM(K154:S154)</f>
        <v>0</v>
      </c>
      <c r="K154" s="141"/>
      <c r="L154" s="141"/>
      <c r="M154" s="141"/>
      <c r="N154" s="141"/>
      <c r="O154" s="141"/>
      <c r="P154" s="141"/>
      <c r="Q154" s="141"/>
      <c r="R154" s="141"/>
      <c r="S154" s="142"/>
      <c r="T154" s="141">
        <f>SUM(U154:AC154)</f>
        <v>0</v>
      </c>
      <c r="U154" s="141">
        <f>SUM(V154:AD154)</f>
        <v>0</v>
      </c>
      <c r="V154" s="141">
        <f>SUM(W154:AE154)</f>
        <v>0</v>
      </c>
    </row>
    <row r="155" spans="1:22" s="53" customFormat="1" ht="17.25" customHeight="1" hidden="1">
      <c r="A155" s="38" t="s">
        <v>52</v>
      </c>
      <c r="B155" s="54" t="s">
        <v>48</v>
      </c>
      <c r="C155" s="21" t="s">
        <v>129</v>
      </c>
      <c r="D155" s="21">
        <v>0</v>
      </c>
      <c r="E155" s="21"/>
      <c r="F155" s="21"/>
      <c r="G155" s="23">
        <f t="shared" si="91"/>
        <v>0</v>
      </c>
      <c r="H155" s="21"/>
      <c r="I155" s="191"/>
      <c r="J155" s="139"/>
      <c r="K155" s="141"/>
      <c r="L155" s="141"/>
      <c r="M155" s="141"/>
      <c r="N155" s="141"/>
      <c r="O155" s="141"/>
      <c r="P155" s="141"/>
      <c r="Q155" s="141"/>
      <c r="R155" s="141"/>
      <c r="S155" s="142"/>
      <c r="T155" s="139"/>
      <c r="U155" s="139"/>
      <c r="V155" s="139"/>
    </row>
    <row r="156" spans="1:22" s="53" customFormat="1" ht="17.25" customHeight="1" hidden="1">
      <c r="A156" s="38" t="s">
        <v>52</v>
      </c>
      <c r="B156" s="54" t="s">
        <v>48</v>
      </c>
      <c r="C156" s="21" t="s">
        <v>116</v>
      </c>
      <c r="D156" s="21"/>
      <c r="E156" s="21"/>
      <c r="F156" s="21"/>
      <c r="G156" s="23">
        <f t="shared" si="91"/>
        <v>0</v>
      </c>
      <c r="H156" s="21"/>
      <c r="I156" s="191"/>
      <c r="J156" s="139"/>
      <c r="K156" s="141"/>
      <c r="L156" s="141"/>
      <c r="M156" s="141"/>
      <c r="N156" s="141"/>
      <c r="O156" s="141"/>
      <c r="P156" s="141"/>
      <c r="Q156" s="141"/>
      <c r="R156" s="141"/>
      <c r="S156" s="142"/>
      <c r="T156" s="139"/>
      <c r="U156" s="139"/>
      <c r="V156" s="139"/>
    </row>
    <row r="157" spans="1:22" s="53" customFormat="1" ht="17.25" customHeight="1" hidden="1">
      <c r="A157" s="38" t="s">
        <v>52</v>
      </c>
      <c r="B157" s="54" t="s">
        <v>48</v>
      </c>
      <c r="C157" s="21" t="s">
        <v>117</v>
      </c>
      <c r="D157" s="21"/>
      <c r="E157" s="21"/>
      <c r="F157" s="21"/>
      <c r="G157" s="23">
        <f t="shared" si="91"/>
        <v>0</v>
      </c>
      <c r="H157" s="21"/>
      <c r="I157" s="191"/>
      <c r="J157" s="139"/>
      <c r="K157" s="141"/>
      <c r="L157" s="141"/>
      <c r="M157" s="141"/>
      <c r="N157" s="141"/>
      <c r="O157" s="141"/>
      <c r="P157" s="141"/>
      <c r="Q157" s="141"/>
      <c r="R157" s="141"/>
      <c r="S157" s="142"/>
      <c r="T157" s="139"/>
      <c r="U157" s="139"/>
      <c r="V157" s="139"/>
    </row>
    <row r="158" spans="1:22" s="75" customFormat="1" ht="31.5" customHeight="1" hidden="1">
      <c r="A158" s="40" t="s">
        <v>52</v>
      </c>
      <c r="B158" s="74"/>
      <c r="C158" s="196" t="s">
        <v>130</v>
      </c>
      <c r="D158" s="64">
        <f>SUM(D159:D160)</f>
        <v>0</v>
      </c>
      <c r="E158" s="64">
        <f aca="true" t="shared" si="92" ref="E158:S158">SUM(E159:E160)</f>
        <v>0</v>
      </c>
      <c r="F158" s="64">
        <f t="shared" si="92"/>
        <v>0</v>
      </c>
      <c r="G158" s="64">
        <f t="shared" si="92"/>
        <v>0</v>
      </c>
      <c r="H158" s="64">
        <f t="shared" si="92"/>
        <v>0</v>
      </c>
      <c r="I158" s="185">
        <f t="shared" si="92"/>
        <v>10</v>
      </c>
      <c r="J158" s="139">
        <f t="shared" si="92"/>
        <v>0</v>
      </c>
      <c r="K158" s="139">
        <f t="shared" si="92"/>
        <v>0</v>
      </c>
      <c r="L158" s="139">
        <f t="shared" si="92"/>
        <v>0</v>
      </c>
      <c r="M158" s="139">
        <f t="shared" si="92"/>
        <v>0</v>
      </c>
      <c r="N158" s="139">
        <f t="shared" si="92"/>
        <v>0</v>
      </c>
      <c r="O158" s="139">
        <f t="shared" si="92"/>
        <v>0</v>
      </c>
      <c r="P158" s="139">
        <f t="shared" si="92"/>
        <v>0</v>
      </c>
      <c r="Q158" s="139">
        <f t="shared" si="92"/>
        <v>0</v>
      </c>
      <c r="R158" s="139">
        <f t="shared" si="92"/>
        <v>0</v>
      </c>
      <c r="S158" s="140">
        <f t="shared" si="92"/>
        <v>0</v>
      </c>
      <c r="T158" s="139">
        <f>SUM(T159:T160)</f>
        <v>0</v>
      </c>
      <c r="U158" s="139">
        <f>SUM(U159:U160)</f>
        <v>0</v>
      </c>
      <c r="V158" s="139">
        <f>SUM(V159:V160)</f>
        <v>0</v>
      </c>
    </row>
    <row r="159" spans="1:22" s="75" customFormat="1" ht="31.5" hidden="1">
      <c r="A159" s="38" t="s">
        <v>52</v>
      </c>
      <c r="B159" s="54" t="s">
        <v>53</v>
      </c>
      <c r="C159" s="88" t="s">
        <v>131</v>
      </c>
      <c r="D159" s="81">
        <v>0</v>
      </c>
      <c r="E159" s="81"/>
      <c r="F159" s="81"/>
      <c r="G159" s="23">
        <f>SUM(D159:F159)</f>
        <v>0</v>
      </c>
      <c r="H159" s="21"/>
      <c r="I159" s="191"/>
      <c r="J159" s="139"/>
      <c r="K159" s="128"/>
      <c r="L159" s="139"/>
      <c r="M159" s="139"/>
      <c r="N159" s="139"/>
      <c r="O159" s="139"/>
      <c r="P159" s="139"/>
      <c r="Q159" s="139"/>
      <c r="R159" s="139"/>
      <c r="S159" s="140"/>
      <c r="T159" s="139"/>
      <c r="U159" s="139"/>
      <c r="V159" s="139"/>
    </row>
    <row r="160" spans="1:22" s="75" customFormat="1" ht="26.25" customHeight="1" hidden="1">
      <c r="A160" s="38" t="s">
        <v>52</v>
      </c>
      <c r="B160" s="54" t="s">
        <v>53</v>
      </c>
      <c r="C160" s="88" t="s">
        <v>132</v>
      </c>
      <c r="D160" s="81">
        <v>0</v>
      </c>
      <c r="E160" s="171">
        <v>0</v>
      </c>
      <c r="F160" s="171">
        <v>0</v>
      </c>
      <c r="G160" s="23">
        <f>SUM(D160:F160)</f>
        <v>0</v>
      </c>
      <c r="H160" s="169">
        <v>0</v>
      </c>
      <c r="I160" s="191">
        <v>10</v>
      </c>
      <c r="J160" s="141">
        <f>SUM(K160:S160)</f>
        <v>0</v>
      </c>
      <c r="K160" s="128"/>
      <c r="L160" s="139"/>
      <c r="M160" s="139"/>
      <c r="N160" s="139"/>
      <c r="O160" s="139"/>
      <c r="P160" s="139"/>
      <c r="Q160" s="139"/>
      <c r="R160" s="139"/>
      <c r="S160" s="140"/>
      <c r="T160" s="141">
        <f>SUM(U160:AC160)</f>
        <v>0</v>
      </c>
      <c r="U160" s="141">
        <f>SUM(V160:AD160)</f>
        <v>0</v>
      </c>
      <c r="V160" s="141">
        <f>SUM(W160:AE160)</f>
        <v>0</v>
      </c>
    </row>
    <row r="161" spans="1:22" s="75" customFormat="1" ht="16.5" customHeight="1">
      <c r="A161" s="40" t="s">
        <v>34</v>
      </c>
      <c r="B161" s="227" t="s">
        <v>90</v>
      </c>
      <c r="C161" s="228"/>
      <c r="D161" s="25">
        <f>SUM(D162:D178)</f>
        <v>311</v>
      </c>
      <c r="E161" s="25">
        <f aca="true" t="shared" si="93" ref="E161:S161">SUM(E162:E178)</f>
        <v>0</v>
      </c>
      <c r="F161" s="25">
        <f t="shared" si="93"/>
        <v>4</v>
      </c>
      <c r="G161" s="25">
        <f t="shared" si="93"/>
        <v>315</v>
      </c>
      <c r="H161" s="25">
        <f t="shared" si="93"/>
        <v>0</v>
      </c>
      <c r="I161" s="187">
        <f t="shared" si="93"/>
        <v>509</v>
      </c>
      <c r="J161" s="139">
        <f t="shared" si="93"/>
        <v>39</v>
      </c>
      <c r="K161" s="122">
        <f t="shared" si="93"/>
        <v>39</v>
      </c>
      <c r="L161" s="122">
        <f t="shared" si="93"/>
        <v>0</v>
      </c>
      <c r="M161" s="122">
        <f t="shared" si="93"/>
        <v>0</v>
      </c>
      <c r="N161" s="122">
        <f t="shared" si="93"/>
        <v>0</v>
      </c>
      <c r="O161" s="122">
        <f t="shared" si="93"/>
        <v>0</v>
      </c>
      <c r="P161" s="122">
        <f t="shared" si="93"/>
        <v>0</v>
      </c>
      <c r="Q161" s="122">
        <f t="shared" si="93"/>
        <v>0</v>
      </c>
      <c r="R161" s="122">
        <f t="shared" si="93"/>
        <v>0</v>
      </c>
      <c r="S161" s="123">
        <f t="shared" si="93"/>
        <v>0</v>
      </c>
      <c r="T161" s="139">
        <f>SUM(T162:T178)</f>
        <v>0</v>
      </c>
      <c r="U161" s="139">
        <f>SUM(U162:U178)</f>
        <v>39</v>
      </c>
      <c r="V161" s="139">
        <f>SUM(V162:V178)</f>
        <v>0</v>
      </c>
    </row>
    <row r="162" spans="1:22" s="10" customFormat="1" ht="17.25" customHeight="1">
      <c r="A162" s="38" t="s">
        <v>34</v>
      </c>
      <c r="B162" s="8">
        <v>223</v>
      </c>
      <c r="C162" s="9" t="s">
        <v>56</v>
      </c>
      <c r="D162" s="79">
        <v>0</v>
      </c>
      <c r="E162" s="161">
        <v>0</v>
      </c>
      <c r="F162" s="161">
        <v>0</v>
      </c>
      <c r="G162" s="23">
        <f aca="true" t="shared" si="94" ref="G162:G178">SUM(D162:F162)</f>
        <v>0</v>
      </c>
      <c r="H162" s="161">
        <v>0</v>
      </c>
      <c r="I162" s="184">
        <v>201</v>
      </c>
      <c r="J162" s="141">
        <f>SUM(K162:S162)</f>
        <v>2</v>
      </c>
      <c r="K162" s="124">
        <v>2</v>
      </c>
      <c r="L162" s="124"/>
      <c r="M162" s="124"/>
      <c r="N162" s="124"/>
      <c r="O162" s="124"/>
      <c r="P162" s="124"/>
      <c r="Q162" s="124"/>
      <c r="R162" s="124"/>
      <c r="S162" s="125"/>
      <c r="T162" s="141">
        <f aca="true" t="shared" si="95" ref="T162:T177">U162-J162</f>
        <v>0</v>
      </c>
      <c r="U162" s="141">
        <v>2</v>
      </c>
      <c r="V162" s="141">
        <v>0</v>
      </c>
    </row>
    <row r="163" spans="1:22" s="10" customFormat="1" ht="17.25" customHeight="1" hidden="1">
      <c r="A163" s="38" t="s">
        <v>34</v>
      </c>
      <c r="B163" s="8">
        <v>225</v>
      </c>
      <c r="C163" s="9" t="s">
        <v>56</v>
      </c>
      <c r="D163" s="79">
        <v>54</v>
      </c>
      <c r="E163" s="161">
        <v>0</v>
      </c>
      <c r="F163" s="161">
        <v>0</v>
      </c>
      <c r="G163" s="23">
        <f>SUM(D163:F163)</f>
        <v>54</v>
      </c>
      <c r="H163" s="161">
        <v>0</v>
      </c>
      <c r="I163" s="184"/>
      <c r="J163" s="141">
        <f>SUM(K163:S163)</f>
        <v>0</v>
      </c>
      <c r="K163" s="124"/>
      <c r="L163" s="124"/>
      <c r="M163" s="124"/>
      <c r="N163" s="124"/>
      <c r="O163" s="124"/>
      <c r="P163" s="124"/>
      <c r="Q163" s="124"/>
      <c r="R163" s="124"/>
      <c r="S163" s="125"/>
      <c r="T163" s="141">
        <f t="shared" si="95"/>
        <v>0</v>
      </c>
      <c r="U163" s="141">
        <f>SUM(V163:AD163)</f>
        <v>0</v>
      </c>
      <c r="V163" s="141">
        <f>SUM(W163:AE163)</f>
        <v>0</v>
      </c>
    </row>
    <row r="164" spans="1:22" s="10" customFormat="1" ht="15.75">
      <c r="A164" s="38" t="s">
        <v>34</v>
      </c>
      <c r="B164" s="8">
        <v>225</v>
      </c>
      <c r="C164" s="9" t="s">
        <v>112</v>
      </c>
      <c r="D164" s="18">
        <v>0</v>
      </c>
      <c r="E164" s="162"/>
      <c r="F164" s="162"/>
      <c r="G164" s="23">
        <f t="shared" si="94"/>
        <v>0</v>
      </c>
      <c r="H164" s="162"/>
      <c r="I164" s="186">
        <v>10</v>
      </c>
      <c r="J164" s="141">
        <f aca="true" t="shared" si="96" ref="J164:J178">SUM(K164:S164)</f>
        <v>1</v>
      </c>
      <c r="K164" s="124">
        <v>1</v>
      </c>
      <c r="L164" s="124"/>
      <c r="M164" s="124"/>
      <c r="N164" s="124"/>
      <c r="O164" s="124"/>
      <c r="P164" s="124"/>
      <c r="Q164" s="124"/>
      <c r="R164" s="124"/>
      <c r="S164" s="125"/>
      <c r="T164" s="141">
        <f t="shared" si="95"/>
        <v>0</v>
      </c>
      <c r="U164" s="141">
        <v>1</v>
      </c>
      <c r="V164" s="141">
        <v>0</v>
      </c>
    </row>
    <row r="165" spans="1:22" s="10" customFormat="1" ht="15.75" hidden="1">
      <c r="A165" s="38" t="s">
        <v>34</v>
      </c>
      <c r="B165" s="8">
        <v>226</v>
      </c>
      <c r="C165" s="9" t="s">
        <v>56</v>
      </c>
      <c r="D165" s="18">
        <v>0</v>
      </c>
      <c r="E165" s="162"/>
      <c r="F165" s="162"/>
      <c r="G165" s="23">
        <f t="shared" si="94"/>
        <v>0</v>
      </c>
      <c r="H165" s="162"/>
      <c r="I165" s="186"/>
      <c r="J165" s="141">
        <f t="shared" si="96"/>
        <v>0</v>
      </c>
      <c r="K165" s="124"/>
      <c r="L165" s="124"/>
      <c r="M165" s="124"/>
      <c r="N165" s="124"/>
      <c r="O165" s="124"/>
      <c r="P165" s="124"/>
      <c r="Q165" s="124"/>
      <c r="R165" s="124"/>
      <c r="S165" s="125"/>
      <c r="T165" s="141">
        <f t="shared" si="95"/>
        <v>0</v>
      </c>
      <c r="U165" s="141">
        <f aca="true" t="shared" si="97" ref="U165:V177">SUM(V165:AD165)</f>
        <v>0</v>
      </c>
      <c r="V165" s="141">
        <f t="shared" si="97"/>
        <v>0</v>
      </c>
    </row>
    <row r="166" spans="1:22" s="10" customFormat="1" ht="15.75" hidden="1">
      <c r="A166" s="38" t="s">
        <v>34</v>
      </c>
      <c r="B166" s="8">
        <v>310</v>
      </c>
      <c r="C166" s="9" t="s">
        <v>56</v>
      </c>
      <c r="D166" s="18">
        <v>0</v>
      </c>
      <c r="E166" s="162"/>
      <c r="F166" s="162"/>
      <c r="G166" s="23">
        <f t="shared" si="94"/>
        <v>0</v>
      </c>
      <c r="H166" s="162"/>
      <c r="I166" s="186"/>
      <c r="J166" s="141">
        <f t="shared" si="96"/>
        <v>0</v>
      </c>
      <c r="K166" s="124"/>
      <c r="L166" s="124"/>
      <c r="M166" s="124"/>
      <c r="N166" s="124"/>
      <c r="O166" s="124"/>
      <c r="P166" s="124"/>
      <c r="Q166" s="124"/>
      <c r="R166" s="124"/>
      <c r="S166" s="125"/>
      <c r="T166" s="141">
        <f t="shared" si="95"/>
        <v>0</v>
      </c>
      <c r="U166" s="141">
        <f t="shared" si="97"/>
        <v>0</v>
      </c>
      <c r="V166" s="141">
        <f t="shared" si="97"/>
        <v>0</v>
      </c>
    </row>
    <row r="167" spans="1:22" s="10" customFormat="1" ht="15.75" hidden="1">
      <c r="A167" s="38" t="s">
        <v>34</v>
      </c>
      <c r="B167" s="8">
        <v>340</v>
      </c>
      <c r="C167" s="9" t="s">
        <v>56</v>
      </c>
      <c r="D167" s="18">
        <v>0</v>
      </c>
      <c r="E167" s="162"/>
      <c r="F167" s="162"/>
      <c r="G167" s="23">
        <f t="shared" si="94"/>
        <v>0</v>
      </c>
      <c r="H167" s="162"/>
      <c r="I167" s="186"/>
      <c r="J167" s="141">
        <f t="shared" si="96"/>
        <v>0</v>
      </c>
      <c r="K167" s="124"/>
      <c r="L167" s="124"/>
      <c r="M167" s="124"/>
      <c r="N167" s="124"/>
      <c r="O167" s="124"/>
      <c r="P167" s="124"/>
      <c r="Q167" s="124"/>
      <c r="R167" s="124"/>
      <c r="S167" s="125"/>
      <c r="T167" s="141">
        <f t="shared" si="95"/>
        <v>0</v>
      </c>
      <c r="U167" s="141">
        <f t="shared" si="97"/>
        <v>0</v>
      </c>
      <c r="V167" s="141">
        <f t="shared" si="97"/>
        <v>0</v>
      </c>
    </row>
    <row r="168" spans="1:22" s="10" customFormat="1" ht="17.25" customHeight="1" hidden="1">
      <c r="A168" s="38" t="s">
        <v>34</v>
      </c>
      <c r="B168" s="8">
        <v>225</v>
      </c>
      <c r="C168" s="9" t="s">
        <v>91</v>
      </c>
      <c r="D168" s="18"/>
      <c r="E168" s="162"/>
      <c r="F168" s="162"/>
      <c r="G168" s="23">
        <f t="shared" si="94"/>
        <v>0</v>
      </c>
      <c r="H168" s="162"/>
      <c r="I168" s="186"/>
      <c r="J168" s="141">
        <f t="shared" si="96"/>
        <v>0</v>
      </c>
      <c r="K168" s="124"/>
      <c r="L168" s="124"/>
      <c r="M168" s="124"/>
      <c r="N168" s="124"/>
      <c r="O168" s="124"/>
      <c r="P168" s="124"/>
      <c r="Q168" s="124"/>
      <c r="R168" s="124"/>
      <c r="S168" s="125"/>
      <c r="T168" s="141">
        <f t="shared" si="95"/>
        <v>0</v>
      </c>
      <c r="U168" s="141">
        <f t="shared" si="97"/>
        <v>0</v>
      </c>
      <c r="V168" s="141">
        <f t="shared" si="97"/>
        <v>0</v>
      </c>
    </row>
    <row r="169" spans="1:22" s="10" customFormat="1" ht="17.25" customHeight="1" hidden="1">
      <c r="A169" s="38" t="s">
        <v>34</v>
      </c>
      <c r="B169" s="8">
        <v>340</v>
      </c>
      <c r="C169" s="9" t="s">
        <v>91</v>
      </c>
      <c r="D169" s="18"/>
      <c r="E169" s="162"/>
      <c r="F169" s="162"/>
      <c r="G169" s="23">
        <f t="shared" si="94"/>
        <v>0</v>
      </c>
      <c r="H169" s="162"/>
      <c r="I169" s="186"/>
      <c r="J169" s="141">
        <f t="shared" si="96"/>
        <v>0</v>
      </c>
      <c r="K169" s="124"/>
      <c r="L169" s="124"/>
      <c r="M169" s="124"/>
      <c r="N169" s="124"/>
      <c r="O169" s="124"/>
      <c r="P169" s="124"/>
      <c r="Q169" s="124"/>
      <c r="R169" s="124"/>
      <c r="S169" s="125"/>
      <c r="T169" s="141">
        <f t="shared" si="95"/>
        <v>0</v>
      </c>
      <c r="U169" s="141">
        <f t="shared" si="97"/>
        <v>0</v>
      </c>
      <c r="V169" s="141">
        <f t="shared" si="97"/>
        <v>0</v>
      </c>
    </row>
    <row r="170" spans="1:22" s="10" customFormat="1" ht="17.25" customHeight="1">
      <c r="A170" s="38" t="s">
        <v>34</v>
      </c>
      <c r="B170" s="8">
        <v>225</v>
      </c>
      <c r="C170" s="9" t="s">
        <v>57</v>
      </c>
      <c r="D170" s="18">
        <v>0</v>
      </c>
      <c r="E170" s="162">
        <v>0</v>
      </c>
      <c r="F170" s="162">
        <v>0</v>
      </c>
      <c r="G170" s="23">
        <f t="shared" si="94"/>
        <v>0</v>
      </c>
      <c r="H170" s="162">
        <v>0</v>
      </c>
      <c r="I170" s="186">
        <v>10</v>
      </c>
      <c r="J170" s="141">
        <f t="shared" si="96"/>
        <v>0</v>
      </c>
      <c r="K170" s="124"/>
      <c r="L170" s="124"/>
      <c r="M170" s="124"/>
      <c r="N170" s="124"/>
      <c r="O170" s="124"/>
      <c r="P170" s="124"/>
      <c r="Q170" s="124"/>
      <c r="R170" s="124"/>
      <c r="S170" s="125"/>
      <c r="T170" s="141">
        <f t="shared" si="95"/>
        <v>0</v>
      </c>
      <c r="U170" s="141">
        <f t="shared" si="97"/>
        <v>0</v>
      </c>
      <c r="V170" s="141">
        <v>0</v>
      </c>
    </row>
    <row r="171" spans="1:22" s="10" customFormat="1" ht="17.25" customHeight="1" hidden="1">
      <c r="A171" s="38" t="s">
        <v>34</v>
      </c>
      <c r="B171" s="8">
        <v>226</v>
      </c>
      <c r="C171" s="9" t="s">
        <v>57</v>
      </c>
      <c r="D171" s="18"/>
      <c r="E171" s="162"/>
      <c r="F171" s="162"/>
      <c r="G171" s="23">
        <f t="shared" si="94"/>
        <v>0</v>
      </c>
      <c r="H171" s="162"/>
      <c r="I171" s="186"/>
      <c r="J171" s="141">
        <f t="shared" si="96"/>
        <v>0</v>
      </c>
      <c r="K171" s="124"/>
      <c r="L171" s="124"/>
      <c r="M171" s="124"/>
      <c r="N171" s="124"/>
      <c r="O171" s="124"/>
      <c r="P171" s="124"/>
      <c r="Q171" s="124"/>
      <c r="R171" s="124"/>
      <c r="S171" s="125"/>
      <c r="T171" s="141">
        <f t="shared" si="95"/>
        <v>0</v>
      </c>
      <c r="U171" s="141">
        <f t="shared" si="97"/>
        <v>0</v>
      </c>
      <c r="V171" s="141">
        <f t="shared" si="97"/>
        <v>0</v>
      </c>
    </row>
    <row r="172" spans="1:22" s="10" customFormat="1" ht="17.25" customHeight="1">
      <c r="A172" s="38" t="s">
        <v>34</v>
      </c>
      <c r="B172" s="8">
        <v>340</v>
      </c>
      <c r="C172" s="9" t="s">
        <v>57</v>
      </c>
      <c r="D172" s="18"/>
      <c r="E172" s="162">
        <v>0</v>
      </c>
      <c r="F172" s="162">
        <v>0</v>
      </c>
      <c r="G172" s="23">
        <f t="shared" si="94"/>
        <v>0</v>
      </c>
      <c r="H172" s="162">
        <v>0</v>
      </c>
      <c r="I172" s="186">
        <v>10</v>
      </c>
      <c r="J172" s="141">
        <f t="shared" si="96"/>
        <v>1</v>
      </c>
      <c r="K172" s="124">
        <v>1</v>
      </c>
      <c r="L172" s="124"/>
      <c r="M172" s="124"/>
      <c r="N172" s="124"/>
      <c r="O172" s="124"/>
      <c r="P172" s="124"/>
      <c r="Q172" s="124"/>
      <c r="R172" s="124"/>
      <c r="S172" s="125"/>
      <c r="T172" s="141">
        <f t="shared" si="95"/>
        <v>0</v>
      </c>
      <c r="U172" s="141">
        <v>1</v>
      </c>
      <c r="V172" s="141">
        <v>0</v>
      </c>
    </row>
    <row r="173" spans="1:22" s="10" customFormat="1" ht="17.25" customHeight="1" hidden="1">
      <c r="A173" s="38" t="s">
        <v>34</v>
      </c>
      <c r="B173" s="8">
        <v>222</v>
      </c>
      <c r="C173" s="9" t="s">
        <v>54</v>
      </c>
      <c r="D173" s="18"/>
      <c r="E173" s="162"/>
      <c r="F173" s="162"/>
      <c r="G173" s="23">
        <f t="shared" si="94"/>
        <v>0</v>
      </c>
      <c r="H173" s="162"/>
      <c r="I173" s="186"/>
      <c r="J173" s="141">
        <f t="shared" si="96"/>
        <v>0</v>
      </c>
      <c r="K173" s="124"/>
      <c r="L173" s="124"/>
      <c r="M173" s="124"/>
      <c r="N173" s="124"/>
      <c r="O173" s="124"/>
      <c r="P173" s="124"/>
      <c r="Q173" s="124"/>
      <c r="R173" s="124"/>
      <c r="S173" s="125"/>
      <c r="T173" s="141">
        <f t="shared" si="95"/>
        <v>0</v>
      </c>
      <c r="U173" s="141">
        <f t="shared" si="97"/>
        <v>0</v>
      </c>
      <c r="V173" s="141">
        <f t="shared" si="97"/>
        <v>0</v>
      </c>
    </row>
    <row r="174" spans="1:22" s="10" customFormat="1" ht="17.25" customHeight="1">
      <c r="A174" s="38" t="s">
        <v>34</v>
      </c>
      <c r="B174" s="8">
        <v>225</v>
      </c>
      <c r="C174" s="9" t="s">
        <v>54</v>
      </c>
      <c r="D174" s="18">
        <v>0</v>
      </c>
      <c r="E174" s="162">
        <v>0</v>
      </c>
      <c r="F174" s="162">
        <v>4</v>
      </c>
      <c r="G174" s="23">
        <f t="shared" si="94"/>
        <v>4</v>
      </c>
      <c r="H174" s="162">
        <v>0</v>
      </c>
      <c r="I174" s="186">
        <f>15+18+37</f>
        <v>70</v>
      </c>
      <c r="J174" s="141">
        <f t="shared" si="96"/>
        <v>27</v>
      </c>
      <c r="K174" s="124">
        <v>27</v>
      </c>
      <c r="L174" s="124"/>
      <c r="M174" s="124"/>
      <c r="N174" s="124"/>
      <c r="O174" s="124"/>
      <c r="P174" s="124"/>
      <c r="Q174" s="124"/>
      <c r="R174" s="124"/>
      <c r="S174" s="125"/>
      <c r="T174" s="141">
        <f t="shared" si="95"/>
        <v>0</v>
      </c>
      <c r="U174" s="141">
        <v>27</v>
      </c>
      <c r="V174" s="141">
        <v>0</v>
      </c>
    </row>
    <row r="175" spans="1:22" s="10" customFormat="1" ht="17.25" customHeight="1">
      <c r="A175" s="38" t="s">
        <v>34</v>
      </c>
      <c r="B175" s="8">
        <v>226</v>
      </c>
      <c r="C175" s="9" t="s">
        <v>54</v>
      </c>
      <c r="D175" s="18">
        <v>0</v>
      </c>
      <c r="E175" s="162">
        <v>0</v>
      </c>
      <c r="F175" s="162">
        <v>0</v>
      </c>
      <c r="G175" s="23">
        <f t="shared" si="94"/>
        <v>0</v>
      </c>
      <c r="H175" s="162">
        <v>0</v>
      </c>
      <c r="I175" s="186">
        <v>153</v>
      </c>
      <c r="J175" s="141">
        <f t="shared" si="96"/>
        <v>5</v>
      </c>
      <c r="K175" s="124">
        <v>5</v>
      </c>
      <c r="L175" s="124"/>
      <c r="M175" s="124"/>
      <c r="N175" s="124"/>
      <c r="O175" s="124"/>
      <c r="P175" s="124"/>
      <c r="Q175" s="124"/>
      <c r="R175" s="124"/>
      <c r="S175" s="125"/>
      <c r="T175" s="141">
        <f t="shared" si="95"/>
        <v>0</v>
      </c>
      <c r="U175" s="141">
        <v>5</v>
      </c>
      <c r="V175" s="141">
        <v>0</v>
      </c>
    </row>
    <row r="176" spans="1:22" s="10" customFormat="1" ht="16.5" customHeight="1" hidden="1">
      <c r="A176" s="38" t="s">
        <v>34</v>
      </c>
      <c r="B176" s="8">
        <v>290</v>
      </c>
      <c r="C176" s="9" t="s">
        <v>54</v>
      </c>
      <c r="D176" s="18">
        <v>0</v>
      </c>
      <c r="E176" s="162"/>
      <c r="F176" s="162"/>
      <c r="G176" s="23">
        <f t="shared" si="94"/>
        <v>0</v>
      </c>
      <c r="H176" s="162"/>
      <c r="I176" s="186"/>
      <c r="J176" s="141">
        <f t="shared" si="96"/>
        <v>0</v>
      </c>
      <c r="K176" s="124"/>
      <c r="L176" s="124"/>
      <c r="M176" s="124"/>
      <c r="N176" s="124"/>
      <c r="O176" s="124"/>
      <c r="P176" s="124"/>
      <c r="Q176" s="124"/>
      <c r="R176" s="124"/>
      <c r="S176" s="125"/>
      <c r="T176" s="141">
        <f t="shared" si="95"/>
        <v>0</v>
      </c>
      <c r="U176" s="141">
        <f t="shared" si="97"/>
        <v>0</v>
      </c>
      <c r="V176" s="141">
        <f t="shared" si="97"/>
        <v>0</v>
      </c>
    </row>
    <row r="177" spans="1:22" s="10" customFormat="1" ht="15.75" hidden="1">
      <c r="A177" s="38" t="s">
        <v>34</v>
      </c>
      <c r="B177" s="8">
        <v>310</v>
      </c>
      <c r="C177" s="9" t="s">
        <v>54</v>
      </c>
      <c r="D177" s="18">
        <v>235</v>
      </c>
      <c r="E177" s="162">
        <v>0</v>
      </c>
      <c r="F177" s="162">
        <v>0</v>
      </c>
      <c r="G177" s="23">
        <f t="shared" si="94"/>
        <v>235</v>
      </c>
      <c r="H177" s="162">
        <v>0</v>
      </c>
      <c r="I177" s="186"/>
      <c r="J177" s="141">
        <f t="shared" si="96"/>
        <v>0</v>
      </c>
      <c r="K177" s="124"/>
      <c r="L177" s="124"/>
      <c r="M177" s="124"/>
      <c r="N177" s="124"/>
      <c r="O177" s="124"/>
      <c r="P177" s="124"/>
      <c r="Q177" s="124"/>
      <c r="R177" s="124"/>
      <c r="S177" s="125"/>
      <c r="T177" s="141">
        <f t="shared" si="95"/>
        <v>0</v>
      </c>
      <c r="U177" s="141">
        <f t="shared" si="97"/>
        <v>0</v>
      </c>
      <c r="V177" s="141">
        <f t="shared" si="97"/>
        <v>0</v>
      </c>
    </row>
    <row r="178" spans="1:22" s="10" customFormat="1" ht="15.75">
      <c r="A178" s="38" t="s">
        <v>34</v>
      </c>
      <c r="B178" s="8">
        <v>340</v>
      </c>
      <c r="C178" s="9" t="s">
        <v>54</v>
      </c>
      <c r="D178" s="18">
        <v>22</v>
      </c>
      <c r="E178" s="162">
        <v>0</v>
      </c>
      <c r="F178" s="162">
        <v>0</v>
      </c>
      <c r="G178" s="23">
        <f t="shared" si="94"/>
        <v>22</v>
      </c>
      <c r="H178" s="162">
        <v>0</v>
      </c>
      <c r="I178" s="186">
        <v>55</v>
      </c>
      <c r="J178" s="141">
        <f t="shared" si="96"/>
        <v>3</v>
      </c>
      <c r="K178" s="124">
        <v>3</v>
      </c>
      <c r="L178" s="124"/>
      <c r="M178" s="124"/>
      <c r="N178" s="124"/>
      <c r="O178" s="124"/>
      <c r="P178" s="124"/>
      <c r="Q178" s="124"/>
      <c r="R178" s="124"/>
      <c r="S178" s="125"/>
      <c r="T178" s="141">
        <f>U178-J178</f>
        <v>0</v>
      </c>
      <c r="U178" s="141">
        <v>3</v>
      </c>
      <c r="V178" s="141">
        <v>0</v>
      </c>
    </row>
    <row r="179" spans="1:22" s="29" customFormat="1" ht="17.25" customHeight="1">
      <c r="A179" s="223" t="s">
        <v>32</v>
      </c>
      <c r="B179" s="224"/>
      <c r="C179" s="224"/>
      <c r="D179" s="26">
        <f>SUM(D138,D143,D161)</f>
        <v>758</v>
      </c>
      <c r="E179" s="26">
        <f aca="true" t="shared" si="98" ref="E179:S179">SUM(E138,E143,E161)</f>
        <v>0</v>
      </c>
      <c r="F179" s="26">
        <f t="shared" si="98"/>
        <v>4</v>
      </c>
      <c r="G179" s="26">
        <f t="shared" si="98"/>
        <v>762</v>
      </c>
      <c r="H179" s="26">
        <f t="shared" si="98"/>
        <v>0</v>
      </c>
      <c r="I179" s="135">
        <f>SUM(I138,I143,I161)</f>
        <v>569</v>
      </c>
      <c r="J179" s="119">
        <f t="shared" si="98"/>
        <v>39</v>
      </c>
      <c r="K179" s="135">
        <f t="shared" si="98"/>
        <v>39</v>
      </c>
      <c r="L179" s="135">
        <f t="shared" si="98"/>
        <v>0</v>
      </c>
      <c r="M179" s="135">
        <f t="shared" si="98"/>
        <v>0</v>
      </c>
      <c r="N179" s="135">
        <f t="shared" si="98"/>
        <v>0</v>
      </c>
      <c r="O179" s="135">
        <f t="shared" si="98"/>
        <v>0</v>
      </c>
      <c r="P179" s="135">
        <f t="shared" si="98"/>
        <v>0</v>
      </c>
      <c r="Q179" s="135">
        <f t="shared" si="98"/>
        <v>0</v>
      </c>
      <c r="R179" s="135">
        <f t="shared" si="98"/>
        <v>0</v>
      </c>
      <c r="S179" s="136">
        <f t="shared" si="98"/>
        <v>0</v>
      </c>
      <c r="T179" s="119">
        <f>SUM(T138,T143,T161)</f>
        <v>0</v>
      </c>
      <c r="U179" s="119">
        <f>SUM(U138,U143,U161)</f>
        <v>39</v>
      </c>
      <c r="V179" s="119">
        <f>SUM(V138,V143,V161)</f>
        <v>0</v>
      </c>
    </row>
    <row r="180" spans="1:22" s="50" customFormat="1" ht="18.75" hidden="1">
      <c r="A180" s="229" t="s">
        <v>75</v>
      </c>
      <c r="B180" s="230"/>
      <c r="C180" s="231"/>
      <c r="D180" s="30"/>
      <c r="E180" s="30"/>
      <c r="F180" s="30"/>
      <c r="G180" s="30"/>
      <c r="H180" s="30"/>
      <c r="I180" s="30"/>
      <c r="J180" s="119"/>
      <c r="K180" s="114"/>
      <c r="L180" s="114"/>
      <c r="M180" s="114"/>
      <c r="N180" s="114"/>
      <c r="O180" s="114"/>
      <c r="P180" s="114"/>
      <c r="Q180" s="114"/>
      <c r="R180" s="114"/>
      <c r="S180" s="115"/>
      <c r="T180" s="119"/>
      <c r="U180" s="119"/>
      <c r="V180" s="119"/>
    </row>
    <row r="181" spans="1:22" s="51" customFormat="1" ht="18" customHeight="1" hidden="1">
      <c r="A181" s="42" t="s">
        <v>76</v>
      </c>
      <c r="B181" s="22" t="s">
        <v>51</v>
      </c>
      <c r="C181" s="33" t="s">
        <v>82</v>
      </c>
      <c r="D181" s="21"/>
      <c r="E181" s="21"/>
      <c r="F181" s="21"/>
      <c r="G181" s="21"/>
      <c r="H181" s="21"/>
      <c r="I181" s="21"/>
      <c r="J181" s="117">
        <f>SUM(K181:S181)</f>
        <v>0</v>
      </c>
      <c r="K181" s="141"/>
      <c r="L181" s="141"/>
      <c r="M181" s="141"/>
      <c r="N181" s="141"/>
      <c r="O181" s="141"/>
      <c r="P181" s="141"/>
      <c r="Q181" s="141"/>
      <c r="R181" s="141"/>
      <c r="S181" s="142"/>
      <c r="T181" s="117">
        <f aca="true" t="shared" si="99" ref="T181:V182">SUM(U181:AC181)</f>
        <v>0</v>
      </c>
      <c r="U181" s="117">
        <f t="shared" si="99"/>
        <v>0</v>
      </c>
      <c r="V181" s="117">
        <f t="shared" si="99"/>
        <v>0</v>
      </c>
    </row>
    <row r="182" spans="1:22" s="51" customFormat="1" ht="13.5" customHeight="1" hidden="1">
      <c r="A182" s="42" t="s">
        <v>76</v>
      </c>
      <c r="B182" s="22" t="s">
        <v>48</v>
      </c>
      <c r="C182" s="33" t="s">
        <v>83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117">
        <f>SUM(K182:S182)</f>
        <v>0</v>
      </c>
      <c r="K182" s="141"/>
      <c r="L182" s="141"/>
      <c r="M182" s="141"/>
      <c r="N182" s="141"/>
      <c r="O182" s="141"/>
      <c r="P182" s="141"/>
      <c r="Q182" s="141"/>
      <c r="R182" s="141"/>
      <c r="S182" s="142"/>
      <c r="T182" s="117">
        <f t="shared" si="99"/>
        <v>0</v>
      </c>
      <c r="U182" s="117">
        <f t="shared" si="99"/>
        <v>0</v>
      </c>
      <c r="V182" s="117">
        <f t="shared" si="99"/>
        <v>0</v>
      </c>
    </row>
    <row r="183" spans="1:22" s="51" customFormat="1" ht="15.75" hidden="1">
      <c r="A183" s="42" t="s">
        <v>76</v>
      </c>
      <c r="B183" s="22" t="s">
        <v>50</v>
      </c>
      <c r="C183" s="33" t="s">
        <v>83</v>
      </c>
      <c r="D183" s="21">
        <v>0</v>
      </c>
      <c r="E183" s="21">
        <v>0</v>
      </c>
      <c r="F183" s="21">
        <v>0</v>
      </c>
      <c r="G183" s="21">
        <v>0</v>
      </c>
      <c r="H183" s="21">
        <v>0</v>
      </c>
      <c r="I183" s="21">
        <v>0</v>
      </c>
      <c r="J183" s="117"/>
      <c r="K183" s="141"/>
      <c r="L183" s="141"/>
      <c r="M183" s="141"/>
      <c r="N183" s="141"/>
      <c r="O183" s="141"/>
      <c r="P183" s="141"/>
      <c r="Q183" s="141"/>
      <c r="R183" s="141"/>
      <c r="S183" s="142"/>
      <c r="T183" s="117"/>
      <c r="U183" s="117"/>
      <c r="V183" s="117"/>
    </row>
    <row r="184" spans="1:22" s="52" customFormat="1" ht="16.5" customHeight="1" hidden="1">
      <c r="A184" s="223" t="s">
        <v>77</v>
      </c>
      <c r="B184" s="224"/>
      <c r="C184" s="224"/>
      <c r="D184" s="27">
        <f aca="true" t="shared" si="100" ref="D184:I184">SUM(D181:D183)</f>
        <v>0</v>
      </c>
      <c r="E184" s="27">
        <f t="shared" si="100"/>
        <v>0</v>
      </c>
      <c r="F184" s="27">
        <f t="shared" si="100"/>
        <v>0</v>
      </c>
      <c r="G184" s="27">
        <f t="shared" si="100"/>
        <v>0</v>
      </c>
      <c r="H184" s="27">
        <f t="shared" si="100"/>
        <v>0</v>
      </c>
      <c r="I184" s="27">
        <f t="shared" si="100"/>
        <v>0</v>
      </c>
      <c r="J184" s="119">
        <f aca="true" t="shared" si="101" ref="J184:S184">SUM(J181:J183)</f>
        <v>0</v>
      </c>
      <c r="K184" s="135">
        <f t="shared" si="101"/>
        <v>0</v>
      </c>
      <c r="L184" s="135">
        <f t="shared" si="101"/>
        <v>0</v>
      </c>
      <c r="M184" s="135">
        <f t="shared" si="101"/>
        <v>0</v>
      </c>
      <c r="N184" s="135">
        <f t="shared" si="101"/>
        <v>0</v>
      </c>
      <c r="O184" s="135">
        <f t="shared" si="101"/>
        <v>0</v>
      </c>
      <c r="P184" s="135">
        <f t="shared" si="101"/>
        <v>0</v>
      </c>
      <c r="Q184" s="135">
        <f t="shared" si="101"/>
        <v>0</v>
      </c>
      <c r="R184" s="135">
        <f t="shared" si="101"/>
        <v>0</v>
      </c>
      <c r="S184" s="136">
        <f t="shared" si="101"/>
        <v>0</v>
      </c>
      <c r="T184" s="119">
        <f>SUM(T181:T183)</f>
        <v>0</v>
      </c>
      <c r="U184" s="119">
        <f>SUM(U181:U183)</f>
        <v>0</v>
      </c>
      <c r="V184" s="119">
        <f>SUM(V181:V183)</f>
        <v>0</v>
      </c>
    </row>
    <row r="185" spans="1:22" ht="21.75" customHeight="1" hidden="1">
      <c r="A185" s="240" t="s">
        <v>106</v>
      </c>
      <c r="B185" s="241"/>
      <c r="C185" s="241"/>
      <c r="D185" s="49"/>
      <c r="E185" s="49"/>
      <c r="F185" s="49"/>
      <c r="G185" s="49"/>
      <c r="H185" s="49"/>
      <c r="I185" s="49"/>
      <c r="J185" s="120"/>
      <c r="K185" s="145"/>
      <c r="L185" s="145"/>
      <c r="M185" s="145"/>
      <c r="N185" s="145"/>
      <c r="O185" s="145"/>
      <c r="P185" s="145"/>
      <c r="Q185" s="145"/>
      <c r="R185" s="145"/>
      <c r="S185" s="146"/>
      <c r="T185" s="120"/>
      <c r="U185" s="120"/>
      <c r="V185" s="120"/>
    </row>
    <row r="186" spans="1:22" s="10" customFormat="1" ht="15" customHeight="1" hidden="1">
      <c r="A186" s="42" t="s">
        <v>38</v>
      </c>
      <c r="B186" s="22" t="s">
        <v>80</v>
      </c>
      <c r="C186" s="56" t="s">
        <v>2</v>
      </c>
      <c r="D186" s="23"/>
      <c r="E186" s="23"/>
      <c r="F186" s="23"/>
      <c r="G186" s="23"/>
      <c r="H186" s="23"/>
      <c r="I186" s="23"/>
      <c r="J186" s="117">
        <f aca="true" t="shared" si="102" ref="J186:J191">SUM(K186:S186)</f>
        <v>0</v>
      </c>
      <c r="K186" s="141"/>
      <c r="L186" s="141"/>
      <c r="M186" s="141"/>
      <c r="N186" s="141"/>
      <c r="O186" s="141"/>
      <c r="P186" s="141"/>
      <c r="Q186" s="141"/>
      <c r="R186" s="141"/>
      <c r="S186" s="142"/>
      <c r="T186" s="117">
        <f aca="true" t="shared" si="103" ref="T186:V191">SUM(U186:AC186)</f>
        <v>0</v>
      </c>
      <c r="U186" s="117">
        <f t="shared" si="103"/>
        <v>0</v>
      </c>
      <c r="V186" s="117">
        <f t="shared" si="103"/>
        <v>0</v>
      </c>
    </row>
    <row r="187" spans="1:22" s="10" customFormat="1" ht="15" customHeight="1" hidden="1">
      <c r="A187" s="42" t="s">
        <v>38</v>
      </c>
      <c r="B187" s="22" t="s">
        <v>81</v>
      </c>
      <c r="C187" s="56" t="s">
        <v>6</v>
      </c>
      <c r="D187" s="23">
        <v>0</v>
      </c>
      <c r="E187" s="102">
        <v>0</v>
      </c>
      <c r="F187" s="102">
        <v>0</v>
      </c>
      <c r="G187" s="23">
        <f>SUM(D187:F187)</f>
        <v>0</v>
      </c>
      <c r="H187" s="102"/>
      <c r="I187" s="23">
        <v>0</v>
      </c>
      <c r="J187" s="117">
        <f t="shared" si="102"/>
        <v>0</v>
      </c>
      <c r="K187" s="141"/>
      <c r="L187" s="141"/>
      <c r="M187" s="141"/>
      <c r="N187" s="141"/>
      <c r="O187" s="141"/>
      <c r="P187" s="141"/>
      <c r="Q187" s="141"/>
      <c r="R187" s="141"/>
      <c r="S187" s="142"/>
      <c r="T187" s="117">
        <f t="shared" si="103"/>
        <v>0</v>
      </c>
      <c r="U187" s="117">
        <f t="shared" si="103"/>
        <v>0</v>
      </c>
      <c r="V187" s="117">
        <f t="shared" si="103"/>
        <v>0</v>
      </c>
    </row>
    <row r="188" spans="1:22" s="10" customFormat="1" ht="15" customHeight="1" hidden="1">
      <c r="A188" s="42" t="s">
        <v>38</v>
      </c>
      <c r="B188" s="22" t="s">
        <v>48</v>
      </c>
      <c r="C188" s="56" t="s">
        <v>10</v>
      </c>
      <c r="D188" s="23">
        <v>0</v>
      </c>
      <c r="E188" s="102"/>
      <c r="F188" s="102"/>
      <c r="G188" s="23">
        <f>SUM(D188:F188)</f>
        <v>0</v>
      </c>
      <c r="H188" s="102"/>
      <c r="I188" s="23"/>
      <c r="J188" s="117">
        <f t="shared" si="102"/>
        <v>0</v>
      </c>
      <c r="K188" s="141"/>
      <c r="L188" s="141"/>
      <c r="M188" s="141"/>
      <c r="N188" s="141"/>
      <c r="O188" s="141"/>
      <c r="P188" s="141"/>
      <c r="Q188" s="141"/>
      <c r="R188" s="141"/>
      <c r="S188" s="142"/>
      <c r="T188" s="117">
        <f t="shared" si="103"/>
        <v>0</v>
      </c>
      <c r="U188" s="117">
        <f t="shared" si="103"/>
        <v>0</v>
      </c>
      <c r="V188" s="117">
        <f t="shared" si="103"/>
        <v>0</v>
      </c>
    </row>
    <row r="189" spans="1:22" s="10" customFormat="1" ht="15" customHeight="1" hidden="1">
      <c r="A189" s="42" t="s">
        <v>38</v>
      </c>
      <c r="B189" s="22" t="s">
        <v>37</v>
      </c>
      <c r="C189" s="33" t="s">
        <v>12</v>
      </c>
      <c r="D189" s="23">
        <v>0</v>
      </c>
      <c r="E189" s="102"/>
      <c r="F189" s="102"/>
      <c r="G189" s="23">
        <f>SUM(D189:F189)</f>
        <v>0</v>
      </c>
      <c r="H189" s="102"/>
      <c r="I189" s="23"/>
      <c r="J189" s="117">
        <f t="shared" si="102"/>
        <v>0</v>
      </c>
      <c r="K189" s="141"/>
      <c r="L189" s="141"/>
      <c r="M189" s="141"/>
      <c r="N189" s="141"/>
      <c r="O189" s="141"/>
      <c r="P189" s="141"/>
      <c r="Q189" s="141"/>
      <c r="R189" s="141"/>
      <c r="S189" s="142"/>
      <c r="T189" s="117">
        <f t="shared" si="103"/>
        <v>0</v>
      </c>
      <c r="U189" s="117">
        <f t="shared" si="103"/>
        <v>0</v>
      </c>
      <c r="V189" s="117">
        <f t="shared" si="103"/>
        <v>0</v>
      </c>
    </row>
    <row r="190" spans="1:22" s="10" customFormat="1" ht="15" customHeight="1" hidden="1">
      <c r="A190" s="42" t="s">
        <v>38</v>
      </c>
      <c r="B190" s="22" t="s">
        <v>50</v>
      </c>
      <c r="C190" s="9" t="s">
        <v>14</v>
      </c>
      <c r="D190" s="23"/>
      <c r="E190" s="102"/>
      <c r="F190" s="102"/>
      <c r="G190" s="23"/>
      <c r="H190" s="102"/>
      <c r="I190" s="23"/>
      <c r="J190" s="117">
        <f t="shared" si="102"/>
        <v>0</v>
      </c>
      <c r="K190" s="141"/>
      <c r="L190" s="141"/>
      <c r="M190" s="141"/>
      <c r="N190" s="141"/>
      <c r="O190" s="141"/>
      <c r="P190" s="141"/>
      <c r="Q190" s="141"/>
      <c r="R190" s="141"/>
      <c r="S190" s="142"/>
      <c r="T190" s="117">
        <f t="shared" si="103"/>
        <v>0</v>
      </c>
      <c r="U190" s="117">
        <f t="shared" si="103"/>
        <v>0</v>
      </c>
      <c r="V190" s="117">
        <f t="shared" si="103"/>
        <v>0</v>
      </c>
    </row>
    <row r="191" spans="1:22" s="10" customFormat="1" ht="15" customHeight="1" hidden="1">
      <c r="A191" s="42" t="s">
        <v>38</v>
      </c>
      <c r="B191" s="22" t="s">
        <v>55</v>
      </c>
      <c r="C191" s="9" t="s">
        <v>15</v>
      </c>
      <c r="D191" s="23"/>
      <c r="E191" s="102"/>
      <c r="F191" s="102"/>
      <c r="G191" s="23"/>
      <c r="H191" s="102"/>
      <c r="I191" s="23">
        <v>0</v>
      </c>
      <c r="J191" s="117">
        <f t="shared" si="102"/>
        <v>0</v>
      </c>
      <c r="K191" s="141"/>
      <c r="L191" s="141"/>
      <c r="M191" s="141"/>
      <c r="N191" s="141"/>
      <c r="O191" s="141"/>
      <c r="P191" s="141"/>
      <c r="Q191" s="141"/>
      <c r="R191" s="141"/>
      <c r="S191" s="142"/>
      <c r="T191" s="117">
        <f t="shared" si="103"/>
        <v>0</v>
      </c>
      <c r="U191" s="117">
        <f t="shared" si="103"/>
        <v>0</v>
      </c>
      <c r="V191" s="117">
        <f t="shared" si="103"/>
        <v>0</v>
      </c>
    </row>
    <row r="192" spans="1:22" s="29" customFormat="1" ht="18.75" customHeight="1" hidden="1">
      <c r="A192" s="223" t="s">
        <v>39</v>
      </c>
      <c r="B192" s="224"/>
      <c r="C192" s="224"/>
      <c r="D192" s="26">
        <f aca="true" t="shared" si="104" ref="D192:S192">SUM(D186:D191)</f>
        <v>0</v>
      </c>
      <c r="E192" s="26">
        <f t="shared" si="104"/>
        <v>0</v>
      </c>
      <c r="F192" s="26">
        <f t="shared" si="104"/>
        <v>0</v>
      </c>
      <c r="G192" s="26">
        <f t="shared" si="104"/>
        <v>0</v>
      </c>
      <c r="H192" s="26">
        <f t="shared" si="104"/>
        <v>0</v>
      </c>
      <c r="I192" s="26">
        <f>SUM(I186:I191)</f>
        <v>0</v>
      </c>
      <c r="J192" s="119">
        <f t="shared" si="104"/>
        <v>0</v>
      </c>
      <c r="K192" s="135">
        <f t="shared" si="104"/>
        <v>0</v>
      </c>
      <c r="L192" s="135">
        <f t="shared" si="104"/>
        <v>0</v>
      </c>
      <c r="M192" s="135">
        <f t="shared" si="104"/>
        <v>0</v>
      </c>
      <c r="N192" s="135">
        <f t="shared" si="104"/>
        <v>0</v>
      </c>
      <c r="O192" s="135">
        <f t="shared" si="104"/>
        <v>0</v>
      </c>
      <c r="P192" s="135">
        <f t="shared" si="104"/>
        <v>0</v>
      </c>
      <c r="Q192" s="135">
        <f t="shared" si="104"/>
        <v>0</v>
      </c>
      <c r="R192" s="135">
        <f t="shared" si="104"/>
        <v>0</v>
      </c>
      <c r="S192" s="136">
        <f t="shared" si="104"/>
        <v>0</v>
      </c>
      <c r="T192" s="119">
        <f>SUM(T186:T191)</f>
        <v>0</v>
      </c>
      <c r="U192" s="119">
        <f>SUM(U186:U191)</f>
        <v>0</v>
      </c>
      <c r="V192" s="119">
        <f>SUM(V186:V191)</f>
        <v>0</v>
      </c>
    </row>
    <row r="193" spans="1:22" s="10" customFormat="1" ht="34.5" customHeight="1">
      <c r="A193" s="235" t="s">
        <v>70</v>
      </c>
      <c r="B193" s="236"/>
      <c r="C193" s="237"/>
      <c r="D193" s="15"/>
      <c r="E193" s="15"/>
      <c r="F193" s="15"/>
      <c r="G193" s="15"/>
      <c r="H193" s="15"/>
      <c r="I193" s="15"/>
      <c r="J193" s="208"/>
      <c r="K193" s="137"/>
      <c r="L193" s="137"/>
      <c r="M193" s="137"/>
      <c r="N193" s="137"/>
      <c r="O193" s="137"/>
      <c r="P193" s="137"/>
      <c r="Q193" s="137"/>
      <c r="R193" s="137"/>
      <c r="S193" s="138"/>
      <c r="T193" s="208"/>
      <c r="U193" s="208"/>
      <c r="V193" s="208"/>
    </row>
    <row r="194" spans="1:22" s="10" customFormat="1" ht="38.25" customHeight="1">
      <c r="A194" s="40" t="s">
        <v>71</v>
      </c>
      <c r="B194" s="5">
        <v>210</v>
      </c>
      <c r="C194" s="57" t="s">
        <v>30</v>
      </c>
      <c r="D194" s="20">
        <f aca="true" t="shared" si="105" ref="D194:S194">SUM(D195,D199,D198)</f>
        <v>599</v>
      </c>
      <c r="E194" s="20">
        <f t="shared" si="105"/>
        <v>46</v>
      </c>
      <c r="F194" s="20">
        <f t="shared" si="105"/>
        <v>154</v>
      </c>
      <c r="G194" s="20">
        <f t="shared" si="105"/>
        <v>799</v>
      </c>
      <c r="H194" s="20">
        <f t="shared" si="105"/>
        <v>0</v>
      </c>
      <c r="I194" s="185">
        <f>SUM(I195,I199,I198)</f>
        <v>1331</v>
      </c>
      <c r="J194" s="139">
        <f t="shared" si="105"/>
        <v>944.7</v>
      </c>
      <c r="K194" s="139">
        <f t="shared" si="105"/>
        <v>0</v>
      </c>
      <c r="L194" s="139">
        <f t="shared" si="105"/>
        <v>327.7</v>
      </c>
      <c r="M194" s="139">
        <f t="shared" si="105"/>
        <v>352</v>
      </c>
      <c r="N194" s="139">
        <f t="shared" si="105"/>
        <v>265</v>
      </c>
      <c r="O194" s="139">
        <f t="shared" si="105"/>
        <v>0</v>
      </c>
      <c r="P194" s="139">
        <f t="shared" si="105"/>
        <v>0</v>
      </c>
      <c r="Q194" s="139">
        <f t="shared" si="105"/>
        <v>0</v>
      </c>
      <c r="R194" s="139">
        <f t="shared" si="105"/>
        <v>0</v>
      </c>
      <c r="S194" s="140">
        <f t="shared" si="105"/>
        <v>0</v>
      </c>
      <c r="T194" s="139">
        <f>SUM(T195,T199,T198)</f>
        <v>0</v>
      </c>
      <c r="U194" s="139">
        <f>SUM(U195,U199,U198)</f>
        <v>944.7</v>
      </c>
      <c r="V194" s="139">
        <f>SUM(V195,V199,V198)</f>
        <v>152.9</v>
      </c>
    </row>
    <row r="195" spans="1:22" s="7" customFormat="1" ht="15.75">
      <c r="A195" s="40" t="s">
        <v>71</v>
      </c>
      <c r="B195" s="5">
        <v>211</v>
      </c>
      <c r="C195" s="57" t="s">
        <v>136</v>
      </c>
      <c r="D195" s="83">
        <f>SUM(D196:D197)</f>
        <v>460</v>
      </c>
      <c r="E195" s="83">
        <f aca="true" t="shared" si="106" ref="E195:S195">SUM(E196:E197)</f>
        <v>35</v>
      </c>
      <c r="F195" s="83">
        <f t="shared" si="106"/>
        <v>118</v>
      </c>
      <c r="G195" s="83">
        <f t="shared" si="106"/>
        <v>613</v>
      </c>
      <c r="H195" s="83">
        <f t="shared" si="106"/>
        <v>0</v>
      </c>
      <c r="I195" s="193">
        <f t="shared" si="106"/>
        <v>1007</v>
      </c>
      <c r="J195" s="204">
        <f t="shared" si="106"/>
        <v>794.2</v>
      </c>
      <c r="K195" s="147">
        <f t="shared" si="106"/>
        <v>0</v>
      </c>
      <c r="L195" s="147">
        <f t="shared" si="106"/>
        <v>256.7</v>
      </c>
      <c r="M195" s="147">
        <f>M196+M197</f>
        <v>307.5</v>
      </c>
      <c r="N195" s="147">
        <f t="shared" si="106"/>
        <v>230</v>
      </c>
      <c r="O195" s="147">
        <f t="shared" si="106"/>
        <v>0</v>
      </c>
      <c r="P195" s="147">
        <f t="shared" si="106"/>
        <v>0</v>
      </c>
      <c r="Q195" s="147">
        <f t="shared" si="106"/>
        <v>0</v>
      </c>
      <c r="R195" s="147">
        <f t="shared" si="106"/>
        <v>0</v>
      </c>
      <c r="S195" s="148">
        <f t="shared" si="106"/>
        <v>0</v>
      </c>
      <c r="T195" s="204">
        <f>SUM(T196:T197)</f>
        <v>0</v>
      </c>
      <c r="U195" s="204">
        <f>SUM(U196:U197)</f>
        <v>794.2</v>
      </c>
      <c r="V195" s="204">
        <f>SUM(V196:V197)</f>
        <v>130</v>
      </c>
    </row>
    <row r="196" spans="1:22" s="95" customFormat="1" ht="15.75">
      <c r="A196" s="92" t="s">
        <v>101</v>
      </c>
      <c r="B196" s="93">
        <v>211</v>
      </c>
      <c r="C196" s="189" t="s">
        <v>150</v>
      </c>
      <c r="D196" s="180">
        <v>382</v>
      </c>
      <c r="E196" s="181">
        <v>26</v>
      </c>
      <c r="F196" s="181">
        <v>94</v>
      </c>
      <c r="G196" s="182">
        <f>SUM(D196:F196)</f>
        <v>502</v>
      </c>
      <c r="H196" s="179">
        <v>0</v>
      </c>
      <c r="I196" s="194">
        <v>771</v>
      </c>
      <c r="J196" s="203">
        <f>SUM(K196:S196)</f>
        <v>558.2</v>
      </c>
      <c r="K196" s="112"/>
      <c r="L196" s="201">
        <v>20.7</v>
      </c>
      <c r="M196" s="201">
        <f>300+7.5</f>
        <v>307.5</v>
      </c>
      <c r="N196" s="112">
        <v>230</v>
      </c>
      <c r="O196" s="112"/>
      <c r="P196" s="112"/>
      <c r="Q196" s="112"/>
      <c r="R196" s="112"/>
      <c r="S196" s="130"/>
      <c r="T196" s="203">
        <f>U196-J196</f>
        <v>0</v>
      </c>
      <c r="U196" s="203">
        <v>558.2</v>
      </c>
      <c r="V196" s="203">
        <v>110.8</v>
      </c>
    </row>
    <row r="197" spans="1:22" s="95" customFormat="1" ht="15.75">
      <c r="A197" s="92" t="s">
        <v>101</v>
      </c>
      <c r="B197" s="93">
        <v>211</v>
      </c>
      <c r="C197" s="189" t="s">
        <v>149</v>
      </c>
      <c r="D197" s="183">
        <v>78</v>
      </c>
      <c r="E197" s="181">
        <v>9</v>
      </c>
      <c r="F197" s="181">
        <v>24</v>
      </c>
      <c r="G197" s="177">
        <f>SUM(D197:F197)</f>
        <v>111</v>
      </c>
      <c r="H197" s="179">
        <v>0</v>
      </c>
      <c r="I197" s="194">
        <v>236</v>
      </c>
      <c r="J197" s="203">
        <f>SUM(K197:S197)</f>
        <v>236</v>
      </c>
      <c r="K197" s="112"/>
      <c r="L197" s="112">
        <v>236</v>
      </c>
      <c r="M197" s="112"/>
      <c r="N197" s="112"/>
      <c r="O197" s="112"/>
      <c r="P197" s="112"/>
      <c r="Q197" s="112"/>
      <c r="R197" s="112"/>
      <c r="S197" s="130"/>
      <c r="T197" s="203">
        <f>U197-J197</f>
        <v>0</v>
      </c>
      <c r="U197" s="203">
        <v>236</v>
      </c>
      <c r="V197" s="203">
        <v>19.2</v>
      </c>
    </row>
    <row r="198" spans="1:22" s="10" customFormat="1" ht="15.75">
      <c r="A198" s="38" t="s">
        <v>71</v>
      </c>
      <c r="B198" s="8">
        <v>212</v>
      </c>
      <c r="C198" s="56" t="s">
        <v>2</v>
      </c>
      <c r="D198" s="82">
        <v>0</v>
      </c>
      <c r="E198" s="173">
        <v>0</v>
      </c>
      <c r="F198" s="173">
        <v>1</v>
      </c>
      <c r="G198" s="23">
        <f>SUM(D198:F198)</f>
        <v>1</v>
      </c>
      <c r="H198" s="168"/>
      <c r="I198" s="186">
        <v>20</v>
      </c>
      <c r="J198" s="141">
        <f aca="true" t="shared" si="107" ref="J198:J211">SUM(K198:S198)</f>
        <v>0</v>
      </c>
      <c r="K198" s="124"/>
      <c r="L198" s="124"/>
      <c r="M198" s="124"/>
      <c r="N198" s="124"/>
      <c r="O198" s="124"/>
      <c r="P198" s="124"/>
      <c r="Q198" s="124"/>
      <c r="R198" s="124"/>
      <c r="S198" s="125"/>
      <c r="T198" s="141">
        <f>U198-J198</f>
        <v>0</v>
      </c>
      <c r="U198" s="141">
        <f>SUM(V198:AD198)</f>
        <v>0</v>
      </c>
      <c r="V198" s="141">
        <v>0</v>
      </c>
    </row>
    <row r="199" spans="1:22" s="7" customFormat="1" ht="15.75">
      <c r="A199" s="40" t="s">
        <v>71</v>
      </c>
      <c r="B199" s="5">
        <v>213</v>
      </c>
      <c r="C199" s="57" t="s">
        <v>135</v>
      </c>
      <c r="D199" s="83">
        <f>SUM(D200:D201)</f>
        <v>139</v>
      </c>
      <c r="E199" s="83">
        <f aca="true" t="shared" si="108" ref="E199:S199">SUM(E200:E201)</f>
        <v>11</v>
      </c>
      <c r="F199" s="83">
        <f t="shared" si="108"/>
        <v>35</v>
      </c>
      <c r="G199" s="83">
        <f t="shared" si="108"/>
        <v>185</v>
      </c>
      <c r="H199" s="83">
        <f t="shared" si="108"/>
        <v>0</v>
      </c>
      <c r="I199" s="193">
        <f t="shared" si="108"/>
        <v>304</v>
      </c>
      <c r="J199" s="204">
        <f t="shared" si="108"/>
        <v>150.5</v>
      </c>
      <c r="K199" s="147">
        <f t="shared" si="108"/>
        <v>0</v>
      </c>
      <c r="L199" s="147">
        <f t="shared" si="108"/>
        <v>71</v>
      </c>
      <c r="M199" s="147">
        <f t="shared" si="108"/>
        <v>44.5</v>
      </c>
      <c r="N199" s="147">
        <f t="shared" si="108"/>
        <v>35</v>
      </c>
      <c r="O199" s="147">
        <f t="shared" si="108"/>
        <v>0</v>
      </c>
      <c r="P199" s="147">
        <f t="shared" si="108"/>
        <v>0</v>
      </c>
      <c r="Q199" s="147">
        <f t="shared" si="108"/>
        <v>0</v>
      </c>
      <c r="R199" s="147">
        <f t="shared" si="108"/>
        <v>0</v>
      </c>
      <c r="S199" s="148">
        <f t="shared" si="108"/>
        <v>0</v>
      </c>
      <c r="T199" s="204">
        <f>SUM(T200:T201)</f>
        <v>0</v>
      </c>
      <c r="U199" s="204">
        <f>SUM(U200:U201)</f>
        <v>150.5</v>
      </c>
      <c r="V199" s="204">
        <f>SUM(V200:V201)</f>
        <v>22.9</v>
      </c>
    </row>
    <row r="200" spans="1:22" s="95" customFormat="1" ht="31.5">
      <c r="A200" s="92" t="s">
        <v>101</v>
      </c>
      <c r="B200" s="93">
        <v>213</v>
      </c>
      <c r="C200" s="189" t="s">
        <v>151</v>
      </c>
      <c r="D200" s="97">
        <v>115</v>
      </c>
      <c r="E200" s="175">
        <v>8</v>
      </c>
      <c r="F200" s="175">
        <v>29</v>
      </c>
      <c r="G200" s="99">
        <f>SUM(D200:F200)</f>
        <v>152</v>
      </c>
      <c r="H200" s="174"/>
      <c r="I200" s="195">
        <v>233</v>
      </c>
      <c r="J200" s="203">
        <f>SUM(K200:S200)</f>
        <v>79.5</v>
      </c>
      <c r="K200" s="112"/>
      <c r="L200" s="112"/>
      <c r="M200" s="112">
        <v>44.5</v>
      </c>
      <c r="N200" s="112">
        <v>35</v>
      </c>
      <c r="O200" s="112"/>
      <c r="P200" s="112"/>
      <c r="Q200" s="112"/>
      <c r="R200" s="112"/>
      <c r="S200" s="130"/>
      <c r="T200" s="203">
        <f>U200-J200</f>
        <v>0</v>
      </c>
      <c r="U200" s="203">
        <v>79.5</v>
      </c>
      <c r="V200" s="203">
        <v>19.5</v>
      </c>
    </row>
    <row r="201" spans="1:22" s="95" customFormat="1" ht="15.75">
      <c r="A201" s="92" t="s">
        <v>101</v>
      </c>
      <c r="B201" s="93">
        <v>213</v>
      </c>
      <c r="C201" s="189" t="s">
        <v>152</v>
      </c>
      <c r="D201" s="98">
        <v>24</v>
      </c>
      <c r="E201" s="172">
        <v>3</v>
      </c>
      <c r="F201" s="172">
        <v>6</v>
      </c>
      <c r="G201" s="94">
        <f>SUM(D201:F201)</f>
        <v>33</v>
      </c>
      <c r="H201" s="174"/>
      <c r="I201" s="195">
        <v>71</v>
      </c>
      <c r="J201" s="203">
        <f>SUM(K201:S201)</f>
        <v>71</v>
      </c>
      <c r="K201" s="112"/>
      <c r="L201" s="112">
        <v>71</v>
      </c>
      <c r="M201" s="112"/>
      <c r="N201" s="112"/>
      <c r="O201" s="112"/>
      <c r="P201" s="112"/>
      <c r="Q201" s="112"/>
      <c r="R201" s="112"/>
      <c r="S201" s="130"/>
      <c r="T201" s="203">
        <f>U201-J201</f>
        <v>0</v>
      </c>
      <c r="U201" s="203">
        <v>71</v>
      </c>
      <c r="V201" s="203">
        <v>3.4</v>
      </c>
    </row>
    <row r="202" spans="1:22" s="10" customFormat="1" ht="15.75">
      <c r="A202" s="40" t="s">
        <v>71</v>
      </c>
      <c r="B202" s="5">
        <v>220</v>
      </c>
      <c r="C202" s="57" t="s">
        <v>4</v>
      </c>
      <c r="D202" s="83">
        <f aca="true" t="shared" si="109" ref="D202:I202">SUM(D203:D208)</f>
        <v>54</v>
      </c>
      <c r="E202" s="83">
        <f t="shared" si="109"/>
        <v>10.5</v>
      </c>
      <c r="F202" s="83">
        <f t="shared" si="109"/>
        <v>42</v>
      </c>
      <c r="G202" s="83">
        <f t="shared" si="109"/>
        <v>106.5</v>
      </c>
      <c r="H202" s="6">
        <f t="shared" si="109"/>
        <v>0</v>
      </c>
      <c r="I202" s="187">
        <f t="shared" si="109"/>
        <v>81</v>
      </c>
      <c r="J202" s="139">
        <f aca="true" t="shared" si="110" ref="J202:S202">SUM(J203:J208)</f>
        <v>37</v>
      </c>
      <c r="K202" s="122">
        <f t="shared" si="110"/>
        <v>37</v>
      </c>
      <c r="L202" s="122">
        <f>SUM(L203:L208)</f>
        <v>0</v>
      </c>
      <c r="M202" s="122">
        <f t="shared" si="110"/>
        <v>0</v>
      </c>
      <c r="N202" s="122">
        <f>SUM(N203:N208)</f>
        <v>0</v>
      </c>
      <c r="O202" s="122">
        <f t="shared" si="110"/>
        <v>0</v>
      </c>
      <c r="P202" s="122">
        <f t="shared" si="110"/>
        <v>0</v>
      </c>
      <c r="Q202" s="122">
        <f t="shared" si="110"/>
        <v>0</v>
      </c>
      <c r="R202" s="122">
        <f>SUM(R203:R208)</f>
        <v>0</v>
      </c>
      <c r="S202" s="123">
        <f t="shared" si="110"/>
        <v>0</v>
      </c>
      <c r="T202" s="139">
        <f>SUM(T203:T208)</f>
        <v>0</v>
      </c>
      <c r="U202" s="139">
        <f>SUM(U203:U208)</f>
        <v>37</v>
      </c>
      <c r="V202" s="139">
        <f>SUM(V203:V208)</f>
        <v>17.5</v>
      </c>
    </row>
    <row r="203" spans="1:22" s="10" customFormat="1" ht="15.75">
      <c r="A203" s="38" t="s">
        <v>71</v>
      </c>
      <c r="B203" s="8">
        <v>221</v>
      </c>
      <c r="C203" s="56" t="s">
        <v>5</v>
      </c>
      <c r="D203" s="82">
        <v>0</v>
      </c>
      <c r="E203" s="82"/>
      <c r="F203" s="82"/>
      <c r="G203" s="23">
        <f aca="true" t="shared" si="111" ref="G203:G209">SUM(D203:F203)</f>
        <v>0</v>
      </c>
      <c r="H203" s="9"/>
      <c r="I203" s="186"/>
      <c r="J203" s="141">
        <f t="shared" si="107"/>
        <v>0</v>
      </c>
      <c r="K203" s="124"/>
      <c r="L203" s="124"/>
      <c r="M203" s="124"/>
      <c r="N203" s="124"/>
      <c r="O203" s="124"/>
      <c r="P203" s="124"/>
      <c r="Q203" s="124"/>
      <c r="R203" s="124"/>
      <c r="S203" s="125"/>
      <c r="T203" s="141">
        <f aca="true" t="shared" si="112" ref="T203:T208">U203-J203</f>
        <v>0</v>
      </c>
      <c r="U203" s="141">
        <f>SUM(V203:AD203)</f>
        <v>0</v>
      </c>
      <c r="V203" s="141">
        <v>0</v>
      </c>
    </row>
    <row r="204" spans="1:22" s="10" customFormat="1" ht="15.75">
      <c r="A204" s="38" t="s">
        <v>71</v>
      </c>
      <c r="B204" s="8">
        <v>222</v>
      </c>
      <c r="C204" s="56" t="s">
        <v>6</v>
      </c>
      <c r="D204" s="82">
        <v>2</v>
      </c>
      <c r="E204" s="173"/>
      <c r="F204" s="173">
        <v>5</v>
      </c>
      <c r="G204" s="23">
        <f t="shared" si="111"/>
        <v>7</v>
      </c>
      <c r="H204" s="168"/>
      <c r="I204" s="186"/>
      <c r="J204" s="141">
        <f t="shared" si="107"/>
        <v>1</v>
      </c>
      <c r="K204" s="124">
        <v>1</v>
      </c>
      <c r="L204" s="124"/>
      <c r="M204" s="124"/>
      <c r="N204" s="124"/>
      <c r="O204" s="124"/>
      <c r="P204" s="124"/>
      <c r="Q204" s="124"/>
      <c r="R204" s="124"/>
      <c r="S204" s="125"/>
      <c r="T204" s="141">
        <f t="shared" si="112"/>
        <v>0</v>
      </c>
      <c r="U204" s="141">
        <v>1</v>
      </c>
      <c r="V204" s="141">
        <v>0</v>
      </c>
    </row>
    <row r="205" spans="1:22" s="10" customFormat="1" ht="15.75">
      <c r="A205" s="38" t="s">
        <v>71</v>
      </c>
      <c r="B205" s="8">
        <v>223</v>
      </c>
      <c r="C205" s="56" t="s">
        <v>7</v>
      </c>
      <c r="D205" s="82">
        <v>40</v>
      </c>
      <c r="E205" s="173">
        <v>3</v>
      </c>
      <c r="F205" s="173">
        <v>10</v>
      </c>
      <c r="G205" s="23">
        <f t="shared" si="111"/>
        <v>53</v>
      </c>
      <c r="H205" s="168">
        <v>0</v>
      </c>
      <c r="I205" s="186">
        <v>51</v>
      </c>
      <c r="J205" s="141">
        <f t="shared" si="107"/>
        <v>30</v>
      </c>
      <c r="K205" s="124">
        <v>30</v>
      </c>
      <c r="L205" s="124"/>
      <c r="M205" s="124"/>
      <c r="N205" s="124"/>
      <c r="O205" s="124"/>
      <c r="P205" s="124"/>
      <c r="Q205" s="124"/>
      <c r="R205" s="124"/>
      <c r="S205" s="125"/>
      <c r="T205" s="141">
        <f t="shared" si="112"/>
        <v>0</v>
      </c>
      <c r="U205" s="141">
        <v>30</v>
      </c>
      <c r="V205" s="141">
        <v>17.5</v>
      </c>
    </row>
    <row r="206" spans="1:22" s="10" customFormat="1" ht="15.75" hidden="1">
      <c r="A206" s="38" t="s">
        <v>71</v>
      </c>
      <c r="B206" s="8">
        <v>224</v>
      </c>
      <c r="C206" s="56" t="s">
        <v>8</v>
      </c>
      <c r="D206" s="9">
        <v>0</v>
      </c>
      <c r="E206" s="168"/>
      <c r="F206" s="168"/>
      <c r="G206" s="23">
        <f t="shared" si="111"/>
        <v>0</v>
      </c>
      <c r="H206" s="168"/>
      <c r="I206" s="186"/>
      <c r="J206" s="141">
        <f t="shared" si="107"/>
        <v>0</v>
      </c>
      <c r="K206" s="124"/>
      <c r="L206" s="124"/>
      <c r="M206" s="124"/>
      <c r="N206" s="124"/>
      <c r="O206" s="124"/>
      <c r="P206" s="124"/>
      <c r="Q206" s="124"/>
      <c r="R206" s="124"/>
      <c r="S206" s="125"/>
      <c r="T206" s="141">
        <f t="shared" si="112"/>
        <v>0</v>
      </c>
      <c r="U206" s="141">
        <f>SUM(V206:AD206)</f>
        <v>0</v>
      </c>
      <c r="V206" s="141">
        <f>SUM(W206:AE206)</f>
        <v>0</v>
      </c>
    </row>
    <row r="207" spans="1:22" s="10" customFormat="1" ht="15.75">
      <c r="A207" s="38" t="s">
        <v>71</v>
      </c>
      <c r="B207" s="8">
        <v>225</v>
      </c>
      <c r="C207" s="56" t="s">
        <v>9</v>
      </c>
      <c r="D207" s="9">
        <v>0</v>
      </c>
      <c r="E207" s="168">
        <v>0</v>
      </c>
      <c r="F207" s="168">
        <v>0</v>
      </c>
      <c r="G207" s="23">
        <f t="shared" si="111"/>
        <v>0</v>
      </c>
      <c r="H207" s="168">
        <v>0</v>
      </c>
      <c r="I207" s="186">
        <v>10</v>
      </c>
      <c r="J207" s="141">
        <f t="shared" si="107"/>
        <v>2</v>
      </c>
      <c r="K207" s="124">
        <v>2</v>
      </c>
      <c r="L207" s="124"/>
      <c r="M207" s="124"/>
      <c r="N207" s="124"/>
      <c r="O207" s="124"/>
      <c r="P207" s="124"/>
      <c r="Q207" s="124"/>
      <c r="R207" s="124"/>
      <c r="S207" s="125"/>
      <c r="T207" s="141">
        <f t="shared" si="112"/>
        <v>0</v>
      </c>
      <c r="U207" s="141">
        <v>2</v>
      </c>
      <c r="V207" s="141">
        <v>0</v>
      </c>
    </row>
    <row r="208" spans="1:22" s="10" customFormat="1" ht="15.75">
      <c r="A208" s="38" t="s">
        <v>71</v>
      </c>
      <c r="B208" s="8">
        <v>226</v>
      </c>
      <c r="C208" s="56" t="s">
        <v>10</v>
      </c>
      <c r="D208" s="9">
        <v>12</v>
      </c>
      <c r="E208" s="168">
        <v>7.5</v>
      </c>
      <c r="F208" s="168">
        <v>27</v>
      </c>
      <c r="G208" s="23">
        <f t="shared" si="111"/>
        <v>46.5</v>
      </c>
      <c r="H208" s="168">
        <v>0</v>
      </c>
      <c r="I208" s="186">
        <v>20</v>
      </c>
      <c r="J208" s="141">
        <f t="shared" si="107"/>
        <v>4</v>
      </c>
      <c r="K208" s="124">
        <v>4</v>
      </c>
      <c r="L208" s="124"/>
      <c r="M208" s="124"/>
      <c r="N208" s="124"/>
      <c r="O208" s="124"/>
      <c r="P208" s="124"/>
      <c r="Q208" s="124"/>
      <c r="R208" s="124"/>
      <c r="S208" s="125"/>
      <c r="T208" s="141">
        <f t="shared" si="112"/>
        <v>0</v>
      </c>
      <c r="U208" s="141">
        <v>4</v>
      </c>
      <c r="V208" s="141">
        <v>0</v>
      </c>
    </row>
    <row r="209" spans="1:22" s="7" customFormat="1" ht="15.75">
      <c r="A209" s="40" t="s">
        <v>71</v>
      </c>
      <c r="B209" s="5">
        <v>290</v>
      </c>
      <c r="C209" s="57" t="s">
        <v>12</v>
      </c>
      <c r="D209" s="6">
        <v>30</v>
      </c>
      <c r="E209" s="164">
        <v>0.1</v>
      </c>
      <c r="F209" s="164">
        <v>20</v>
      </c>
      <c r="G209" s="23">
        <f t="shared" si="111"/>
        <v>50.1</v>
      </c>
      <c r="H209" s="164">
        <v>0</v>
      </c>
      <c r="I209" s="187">
        <v>30</v>
      </c>
      <c r="J209" s="139">
        <f t="shared" si="107"/>
        <v>10</v>
      </c>
      <c r="K209" s="122">
        <v>10</v>
      </c>
      <c r="L209" s="122"/>
      <c r="M209" s="122"/>
      <c r="N209" s="122"/>
      <c r="O209" s="122"/>
      <c r="P209" s="122"/>
      <c r="Q209" s="122"/>
      <c r="R209" s="122"/>
      <c r="S209" s="123"/>
      <c r="T209" s="139">
        <f>U209-J209</f>
        <v>0</v>
      </c>
      <c r="U209" s="139">
        <v>10</v>
      </c>
      <c r="V209" s="139">
        <v>0</v>
      </c>
    </row>
    <row r="210" spans="1:22" s="7" customFormat="1" ht="15.75">
      <c r="A210" s="40" t="s">
        <v>71</v>
      </c>
      <c r="B210" s="5">
        <v>300</v>
      </c>
      <c r="C210" s="57" t="s">
        <v>13</v>
      </c>
      <c r="D210" s="6">
        <f>SUM(D211:D212)</f>
        <v>28</v>
      </c>
      <c r="E210" s="6">
        <f>SUM(E211:E212)</f>
        <v>0</v>
      </c>
      <c r="F210" s="6">
        <f>SUM(F211:F212)</f>
        <v>30</v>
      </c>
      <c r="G210" s="6">
        <f aca="true" t="shared" si="113" ref="G210:S210">SUM(G211:G212)</f>
        <v>58</v>
      </c>
      <c r="H210" s="6">
        <f>SUM(H211:H212)</f>
        <v>0</v>
      </c>
      <c r="I210" s="187">
        <f t="shared" si="113"/>
        <v>80</v>
      </c>
      <c r="J210" s="139">
        <f t="shared" si="113"/>
        <v>4</v>
      </c>
      <c r="K210" s="122">
        <f t="shared" si="113"/>
        <v>4</v>
      </c>
      <c r="L210" s="122">
        <f t="shared" si="113"/>
        <v>0</v>
      </c>
      <c r="M210" s="122">
        <f t="shared" si="113"/>
        <v>0</v>
      </c>
      <c r="N210" s="122">
        <f t="shared" si="113"/>
        <v>0</v>
      </c>
      <c r="O210" s="122">
        <f t="shared" si="113"/>
        <v>0</v>
      </c>
      <c r="P210" s="122">
        <f t="shared" si="113"/>
        <v>0</v>
      </c>
      <c r="Q210" s="122">
        <f t="shared" si="113"/>
        <v>0</v>
      </c>
      <c r="R210" s="122">
        <f t="shared" si="113"/>
        <v>0</v>
      </c>
      <c r="S210" s="123">
        <f t="shared" si="113"/>
        <v>0</v>
      </c>
      <c r="T210" s="139">
        <f>SUM(T211:T212)</f>
        <v>0</v>
      </c>
      <c r="U210" s="139">
        <f>SUM(U211:U212)</f>
        <v>4</v>
      </c>
      <c r="V210" s="139">
        <f>SUM(V211:V212)</f>
        <v>0</v>
      </c>
    </row>
    <row r="211" spans="1:22" s="10" customFormat="1" ht="15.75">
      <c r="A211" s="38" t="s">
        <v>71</v>
      </c>
      <c r="B211" s="8">
        <v>310</v>
      </c>
      <c r="C211" s="56" t="s">
        <v>14</v>
      </c>
      <c r="D211" s="9">
        <v>4</v>
      </c>
      <c r="E211" s="168">
        <v>0</v>
      </c>
      <c r="F211" s="168">
        <v>20</v>
      </c>
      <c r="G211" s="23">
        <f>SUM(D211:F211)</f>
        <v>24</v>
      </c>
      <c r="H211" s="168">
        <v>0</v>
      </c>
      <c r="I211" s="186">
        <v>50</v>
      </c>
      <c r="J211" s="141">
        <f t="shared" si="107"/>
        <v>2</v>
      </c>
      <c r="K211" s="124">
        <v>2</v>
      </c>
      <c r="L211" s="124"/>
      <c r="M211" s="124"/>
      <c r="N211" s="124"/>
      <c r="O211" s="124"/>
      <c r="P211" s="124"/>
      <c r="Q211" s="124"/>
      <c r="R211" s="124"/>
      <c r="S211" s="125"/>
      <c r="T211" s="141">
        <f>U211-J211</f>
        <v>0</v>
      </c>
      <c r="U211" s="141">
        <v>2</v>
      </c>
      <c r="V211" s="141">
        <v>0</v>
      </c>
    </row>
    <row r="212" spans="1:22" s="10" customFormat="1" ht="15.75">
      <c r="A212" s="38" t="s">
        <v>71</v>
      </c>
      <c r="B212" s="8">
        <v>340</v>
      </c>
      <c r="C212" s="56" t="s">
        <v>15</v>
      </c>
      <c r="D212" s="9">
        <v>24</v>
      </c>
      <c r="E212" s="168">
        <v>0</v>
      </c>
      <c r="F212" s="168">
        <v>10</v>
      </c>
      <c r="G212" s="23">
        <f>SUM(D212:F212)</f>
        <v>34</v>
      </c>
      <c r="H212" s="168">
        <v>0</v>
      </c>
      <c r="I212" s="186">
        <v>30</v>
      </c>
      <c r="J212" s="141">
        <f>SUM(K212:S212)</f>
        <v>2</v>
      </c>
      <c r="K212" s="124">
        <v>2</v>
      </c>
      <c r="L212" s="124"/>
      <c r="M212" s="124"/>
      <c r="N212" s="124"/>
      <c r="O212" s="124"/>
      <c r="P212" s="124"/>
      <c r="Q212" s="124"/>
      <c r="R212" s="124"/>
      <c r="S212" s="125"/>
      <c r="T212" s="141">
        <f>U212-J212</f>
        <v>0</v>
      </c>
      <c r="U212" s="141">
        <v>2</v>
      </c>
      <c r="V212" s="141">
        <v>0</v>
      </c>
    </row>
    <row r="213" spans="1:22" s="29" customFormat="1" ht="15" customHeight="1">
      <c r="A213" s="223" t="s">
        <v>72</v>
      </c>
      <c r="B213" s="224"/>
      <c r="C213" s="224"/>
      <c r="D213" s="27">
        <f aca="true" t="shared" si="114" ref="D213:I213">SUM(D194,D202,D209,D210)</f>
        <v>711</v>
      </c>
      <c r="E213" s="27">
        <f t="shared" si="114"/>
        <v>56.6</v>
      </c>
      <c r="F213" s="27">
        <f t="shared" si="114"/>
        <v>246</v>
      </c>
      <c r="G213" s="27">
        <f t="shared" si="114"/>
        <v>1013.6</v>
      </c>
      <c r="H213" s="27">
        <f t="shared" si="114"/>
        <v>0</v>
      </c>
      <c r="I213" s="188">
        <f t="shared" si="114"/>
        <v>1522</v>
      </c>
      <c r="J213" s="119">
        <f aca="true" t="shared" si="115" ref="J213:S213">SUM(J194,J202,J209,J210)</f>
        <v>995.7</v>
      </c>
      <c r="K213" s="135">
        <f t="shared" si="115"/>
        <v>51</v>
      </c>
      <c r="L213" s="135">
        <f t="shared" si="115"/>
        <v>327.7</v>
      </c>
      <c r="M213" s="135">
        <f t="shared" si="115"/>
        <v>352</v>
      </c>
      <c r="N213" s="135">
        <f>SUM(N194,N202,N209,N210)</f>
        <v>265</v>
      </c>
      <c r="O213" s="135">
        <f t="shared" si="115"/>
        <v>0</v>
      </c>
      <c r="P213" s="135">
        <f t="shared" si="115"/>
        <v>0</v>
      </c>
      <c r="Q213" s="135">
        <f t="shared" si="115"/>
        <v>0</v>
      </c>
      <c r="R213" s="135">
        <f>SUM(R194,R202,R209,R210)</f>
        <v>0</v>
      </c>
      <c r="S213" s="136">
        <f t="shared" si="115"/>
        <v>0</v>
      </c>
      <c r="T213" s="119">
        <f>SUM(T194,T202,T209,T210)</f>
        <v>0</v>
      </c>
      <c r="U213" s="119">
        <f>SUM(U194,U202,U209,U210)</f>
        <v>995.7</v>
      </c>
      <c r="V213" s="119">
        <f>SUM(V194,V202,V209,V210)</f>
        <v>170.4</v>
      </c>
    </row>
    <row r="214" spans="1:22" ht="33.75" customHeight="1" hidden="1">
      <c r="A214" s="244" t="s">
        <v>41</v>
      </c>
      <c r="B214" s="245"/>
      <c r="C214" s="245"/>
      <c r="D214" s="4"/>
      <c r="E214" s="4"/>
      <c r="F214" s="4"/>
      <c r="G214" s="4"/>
      <c r="H214" s="4"/>
      <c r="I214" s="4"/>
      <c r="J214" s="121"/>
      <c r="K214" s="143"/>
      <c r="L214" s="143"/>
      <c r="M214" s="143"/>
      <c r="N214" s="143"/>
      <c r="O214" s="143"/>
      <c r="P214" s="143"/>
      <c r="Q214" s="143"/>
      <c r="R214" s="143"/>
      <c r="S214" s="144"/>
      <c r="T214" s="121"/>
      <c r="U214" s="121"/>
      <c r="V214" s="121"/>
    </row>
    <row r="215" spans="1:22" s="10" customFormat="1" ht="19.5" customHeight="1" hidden="1">
      <c r="A215" s="40" t="s">
        <v>33</v>
      </c>
      <c r="B215" s="5">
        <v>210</v>
      </c>
      <c r="C215" s="57" t="s">
        <v>30</v>
      </c>
      <c r="D215" s="20">
        <f aca="true" t="shared" si="116" ref="D215:I215">SUM(D216:D218)</f>
        <v>0</v>
      </c>
      <c r="E215" s="20">
        <f t="shared" si="116"/>
        <v>0</v>
      </c>
      <c r="F215" s="20">
        <f t="shared" si="116"/>
        <v>0</v>
      </c>
      <c r="G215" s="20">
        <f t="shared" si="116"/>
        <v>0</v>
      </c>
      <c r="H215" s="20">
        <f t="shared" si="116"/>
        <v>0</v>
      </c>
      <c r="I215" s="20">
        <f t="shared" si="116"/>
        <v>0</v>
      </c>
      <c r="J215" s="116">
        <f aca="true" t="shared" si="117" ref="J215:S215">SUM(J216:J218)</f>
        <v>0</v>
      </c>
      <c r="K215" s="139">
        <f t="shared" si="117"/>
        <v>0</v>
      </c>
      <c r="L215" s="139">
        <f t="shared" si="117"/>
        <v>0</v>
      </c>
      <c r="M215" s="139"/>
      <c r="N215" s="139">
        <f>SUM(N216:N218)</f>
        <v>0</v>
      </c>
      <c r="O215" s="139">
        <f t="shared" si="117"/>
        <v>0</v>
      </c>
      <c r="P215" s="139">
        <f t="shared" si="117"/>
        <v>0</v>
      </c>
      <c r="Q215" s="139">
        <f t="shared" si="117"/>
        <v>0</v>
      </c>
      <c r="R215" s="139">
        <f>SUM(R216:R218)</f>
        <v>0</v>
      </c>
      <c r="S215" s="140">
        <f t="shared" si="117"/>
        <v>0</v>
      </c>
      <c r="T215" s="116">
        <f>SUM(T216:T218)</f>
        <v>0</v>
      </c>
      <c r="U215" s="116">
        <f>SUM(U216:U218)</f>
        <v>0</v>
      </c>
      <c r="V215" s="116">
        <f>SUM(V216:V218)</f>
        <v>0</v>
      </c>
    </row>
    <row r="216" spans="1:22" s="10" customFormat="1" ht="15.75" hidden="1">
      <c r="A216" s="38" t="s">
        <v>33</v>
      </c>
      <c r="B216" s="8">
        <v>211</v>
      </c>
      <c r="C216" s="56" t="s">
        <v>1</v>
      </c>
      <c r="D216" s="9"/>
      <c r="E216" s="9"/>
      <c r="F216" s="9"/>
      <c r="G216" s="9"/>
      <c r="H216" s="9"/>
      <c r="I216" s="9"/>
      <c r="J216" s="117"/>
      <c r="K216" s="124"/>
      <c r="L216" s="124"/>
      <c r="M216" s="124"/>
      <c r="N216" s="124"/>
      <c r="O216" s="124"/>
      <c r="P216" s="124"/>
      <c r="Q216" s="124"/>
      <c r="R216" s="124"/>
      <c r="S216" s="125"/>
      <c r="T216" s="117"/>
      <c r="U216" s="117"/>
      <c r="V216" s="117"/>
    </row>
    <row r="217" spans="1:22" s="53" customFormat="1" ht="15.75" customHeight="1" hidden="1">
      <c r="A217" s="38" t="s">
        <v>33</v>
      </c>
      <c r="B217" s="8">
        <v>212</v>
      </c>
      <c r="C217" s="55" t="s">
        <v>2</v>
      </c>
      <c r="D217" s="21"/>
      <c r="E217" s="21"/>
      <c r="F217" s="21"/>
      <c r="G217" s="21"/>
      <c r="H217" s="21"/>
      <c r="I217" s="21"/>
      <c r="J217" s="117"/>
      <c r="K217" s="141"/>
      <c r="L217" s="141"/>
      <c r="M217" s="141"/>
      <c r="N217" s="141"/>
      <c r="O217" s="141"/>
      <c r="P217" s="141"/>
      <c r="Q217" s="141"/>
      <c r="R217" s="141"/>
      <c r="S217" s="142"/>
      <c r="T217" s="117"/>
      <c r="U217" s="117"/>
      <c r="V217" s="117"/>
    </row>
    <row r="218" spans="1:22" s="10" customFormat="1" ht="15.75" hidden="1">
      <c r="A218" s="38" t="s">
        <v>33</v>
      </c>
      <c r="B218" s="8">
        <v>213</v>
      </c>
      <c r="C218" s="56" t="s">
        <v>3</v>
      </c>
      <c r="D218" s="9"/>
      <c r="E218" s="9"/>
      <c r="F218" s="9"/>
      <c r="G218" s="9"/>
      <c r="H218" s="9"/>
      <c r="I218" s="9"/>
      <c r="J218" s="117"/>
      <c r="K218" s="124"/>
      <c r="L218" s="124"/>
      <c r="M218" s="124"/>
      <c r="N218" s="124"/>
      <c r="O218" s="124"/>
      <c r="P218" s="124"/>
      <c r="Q218" s="124"/>
      <c r="R218" s="124"/>
      <c r="S218" s="125"/>
      <c r="T218" s="117"/>
      <c r="U218" s="117"/>
      <c r="V218" s="117"/>
    </row>
    <row r="219" spans="1:22" s="10" customFormat="1" ht="15.75" hidden="1">
      <c r="A219" s="40" t="s">
        <v>73</v>
      </c>
      <c r="B219" s="5">
        <v>220</v>
      </c>
      <c r="C219" s="57" t="s">
        <v>4</v>
      </c>
      <c r="D219" s="6">
        <f aca="true" t="shared" si="118" ref="D219:I219">SUM(D220:D225)</f>
        <v>0</v>
      </c>
      <c r="E219" s="6">
        <f t="shared" si="118"/>
        <v>0</v>
      </c>
      <c r="F219" s="6">
        <f t="shared" si="118"/>
        <v>0</v>
      </c>
      <c r="G219" s="6">
        <f t="shared" si="118"/>
        <v>0</v>
      </c>
      <c r="H219" s="6">
        <f t="shared" si="118"/>
        <v>0</v>
      </c>
      <c r="I219" s="6">
        <f t="shared" si="118"/>
        <v>0</v>
      </c>
      <c r="J219" s="116">
        <f aca="true" t="shared" si="119" ref="J219:S219">SUM(J220:J225)</f>
        <v>0</v>
      </c>
      <c r="K219" s="122">
        <f t="shared" si="119"/>
        <v>0</v>
      </c>
      <c r="L219" s="122">
        <f t="shared" si="119"/>
        <v>0</v>
      </c>
      <c r="M219" s="122"/>
      <c r="N219" s="122">
        <f>SUM(N220:N225)</f>
        <v>0</v>
      </c>
      <c r="O219" s="122">
        <f t="shared" si="119"/>
        <v>0</v>
      </c>
      <c r="P219" s="122">
        <f t="shared" si="119"/>
        <v>0</v>
      </c>
      <c r="Q219" s="122">
        <f t="shared" si="119"/>
        <v>0</v>
      </c>
      <c r="R219" s="122">
        <f>SUM(R220:R225)</f>
        <v>0</v>
      </c>
      <c r="S219" s="123">
        <f t="shared" si="119"/>
        <v>0</v>
      </c>
      <c r="T219" s="116">
        <f>SUM(T220:T225)</f>
        <v>0</v>
      </c>
      <c r="U219" s="116">
        <f>SUM(U220:U225)</f>
        <v>0</v>
      </c>
      <c r="V219" s="116">
        <f>SUM(V220:V225)</f>
        <v>0</v>
      </c>
    </row>
    <row r="220" spans="1:22" s="10" customFormat="1" ht="15.75" hidden="1">
      <c r="A220" s="38" t="s">
        <v>33</v>
      </c>
      <c r="B220" s="8">
        <v>221</v>
      </c>
      <c r="C220" s="56" t="s">
        <v>5</v>
      </c>
      <c r="D220" s="9"/>
      <c r="E220" s="9"/>
      <c r="F220" s="9"/>
      <c r="G220" s="9"/>
      <c r="H220" s="9"/>
      <c r="I220" s="9"/>
      <c r="J220" s="117"/>
      <c r="K220" s="124"/>
      <c r="L220" s="124"/>
      <c r="M220" s="124"/>
      <c r="N220" s="124"/>
      <c r="O220" s="124"/>
      <c r="P220" s="124"/>
      <c r="Q220" s="124"/>
      <c r="R220" s="124"/>
      <c r="S220" s="125"/>
      <c r="T220" s="117"/>
      <c r="U220" s="117"/>
      <c r="V220" s="117"/>
    </row>
    <row r="221" spans="1:22" s="53" customFormat="1" ht="15.75" customHeight="1" hidden="1">
      <c r="A221" s="38" t="s">
        <v>33</v>
      </c>
      <c r="B221" s="8">
        <v>222</v>
      </c>
      <c r="C221" s="56" t="s">
        <v>6</v>
      </c>
      <c r="D221" s="21">
        <v>0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  <c r="J221" s="117">
        <f aca="true" t="shared" si="120" ref="J221:J226">SUM(K221:S221)</f>
        <v>0</v>
      </c>
      <c r="K221" s="141"/>
      <c r="L221" s="141"/>
      <c r="M221" s="141"/>
      <c r="N221" s="141"/>
      <c r="O221" s="141"/>
      <c r="P221" s="141"/>
      <c r="Q221" s="141"/>
      <c r="R221" s="141"/>
      <c r="S221" s="142"/>
      <c r="T221" s="117">
        <f aca="true" t="shared" si="121" ref="T221:V226">SUM(U221:AC221)</f>
        <v>0</v>
      </c>
      <c r="U221" s="117">
        <f t="shared" si="121"/>
        <v>0</v>
      </c>
      <c r="V221" s="117">
        <f t="shared" si="121"/>
        <v>0</v>
      </c>
    </row>
    <row r="222" spans="1:22" s="10" customFormat="1" ht="15.75" hidden="1">
      <c r="A222" s="38" t="s">
        <v>33</v>
      </c>
      <c r="B222" s="8">
        <v>223</v>
      </c>
      <c r="C222" s="56" t="s">
        <v>7</v>
      </c>
      <c r="D222" s="18"/>
      <c r="E222" s="18"/>
      <c r="F222" s="18"/>
      <c r="G222" s="18"/>
      <c r="H222" s="18"/>
      <c r="I222" s="18"/>
      <c r="J222" s="117">
        <f t="shared" si="120"/>
        <v>0</v>
      </c>
      <c r="K222" s="124"/>
      <c r="L222" s="124"/>
      <c r="M222" s="124"/>
      <c r="N222" s="124"/>
      <c r="O222" s="124"/>
      <c r="P222" s="124"/>
      <c r="Q222" s="124"/>
      <c r="R222" s="124"/>
      <c r="S222" s="125"/>
      <c r="T222" s="117">
        <f t="shared" si="121"/>
        <v>0</v>
      </c>
      <c r="U222" s="117">
        <f t="shared" si="121"/>
        <v>0</v>
      </c>
      <c r="V222" s="117">
        <f t="shared" si="121"/>
        <v>0</v>
      </c>
    </row>
    <row r="223" spans="1:22" s="10" customFormat="1" ht="15.75" hidden="1">
      <c r="A223" s="38" t="s">
        <v>33</v>
      </c>
      <c r="B223" s="8">
        <v>224</v>
      </c>
      <c r="C223" s="56" t="s">
        <v>8</v>
      </c>
      <c r="D223" s="18"/>
      <c r="E223" s="18"/>
      <c r="F223" s="18"/>
      <c r="G223" s="18"/>
      <c r="H223" s="18"/>
      <c r="I223" s="18"/>
      <c r="J223" s="117">
        <f t="shared" si="120"/>
        <v>0</v>
      </c>
      <c r="K223" s="124"/>
      <c r="L223" s="124"/>
      <c r="M223" s="124"/>
      <c r="N223" s="124"/>
      <c r="O223" s="124"/>
      <c r="P223" s="124"/>
      <c r="Q223" s="124"/>
      <c r="R223" s="124"/>
      <c r="S223" s="125"/>
      <c r="T223" s="117">
        <f t="shared" si="121"/>
        <v>0</v>
      </c>
      <c r="U223" s="117">
        <f t="shared" si="121"/>
        <v>0</v>
      </c>
      <c r="V223" s="117">
        <f t="shared" si="121"/>
        <v>0</v>
      </c>
    </row>
    <row r="224" spans="1:22" s="10" customFormat="1" ht="15.75" hidden="1">
      <c r="A224" s="38" t="s">
        <v>33</v>
      </c>
      <c r="B224" s="8">
        <v>225</v>
      </c>
      <c r="C224" s="56" t="s">
        <v>9</v>
      </c>
      <c r="D224" s="18"/>
      <c r="E224" s="18"/>
      <c r="F224" s="18"/>
      <c r="G224" s="18"/>
      <c r="H224" s="18"/>
      <c r="I224" s="18"/>
      <c r="J224" s="117">
        <f t="shared" si="120"/>
        <v>0</v>
      </c>
      <c r="K224" s="124"/>
      <c r="L224" s="124"/>
      <c r="M224" s="124"/>
      <c r="N224" s="124"/>
      <c r="O224" s="124"/>
      <c r="P224" s="124"/>
      <c r="Q224" s="124"/>
      <c r="R224" s="124"/>
      <c r="S224" s="125"/>
      <c r="T224" s="117">
        <f t="shared" si="121"/>
        <v>0</v>
      </c>
      <c r="U224" s="117">
        <f t="shared" si="121"/>
        <v>0</v>
      </c>
      <c r="V224" s="117">
        <f t="shared" si="121"/>
        <v>0</v>
      </c>
    </row>
    <row r="225" spans="1:22" s="53" customFormat="1" ht="15.75" customHeight="1" hidden="1">
      <c r="A225" s="38" t="s">
        <v>33</v>
      </c>
      <c r="B225" s="8">
        <v>226</v>
      </c>
      <c r="C225" s="9" t="s">
        <v>10</v>
      </c>
      <c r="D225" s="21"/>
      <c r="E225" s="21"/>
      <c r="F225" s="21"/>
      <c r="G225" s="21"/>
      <c r="H225" s="21"/>
      <c r="I225" s="21"/>
      <c r="J225" s="117">
        <f t="shared" si="120"/>
        <v>0</v>
      </c>
      <c r="K225" s="141"/>
      <c r="L225" s="141"/>
      <c r="M225" s="141"/>
      <c r="N225" s="141"/>
      <c r="O225" s="141"/>
      <c r="P225" s="141"/>
      <c r="Q225" s="141"/>
      <c r="R225" s="141"/>
      <c r="S225" s="142"/>
      <c r="T225" s="117">
        <f t="shared" si="121"/>
        <v>0</v>
      </c>
      <c r="U225" s="117">
        <f t="shared" si="121"/>
        <v>0</v>
      </c>
      <c r="V225" s="117">
        <f t="shared" si="121"/>
        <v>0</v>
      </c>
    </row>
    <row r="226" spans="1:22" s="7" customFormat="1" ht="12" customHeight="1" hidden="1">
      <c r="A226" s="40" t="s">
        <v>33</v>
      </c>
      <c r="B226" s="5">
        <v>290</v>
      </c>
      <c r="C226" s="60" t="s">
        <v>12</v>
      </c>
      <c r="D226" s="6"/>
      <c r="E226" s="6"/>
      <c r="F226" s="6"/>
      <c r="G226" s="6"/>
      <c r="H226" s="6"/>
      <c r="I226" s="6"/>
      <c r="J226" s="117">
        <f t="shared" si="120"/>
        <v>0</v>
      </c>
      <c r="K226" s="122"/>
      <c r="L226" s="122"/>
      <c r="M226" s="122"/>
      <c r="N226" s="122"/>
      <c r="O226" s="122"/>
      <c r="P226" s="122"/>
      <c r="Q226" s="122"/>
      <c r="R226" s="122"/>
      <c r="S226" s="123"/>
      <c r="T226" s="117">
        <f t="shared" si="121"/>
        <v>0</v>
      </c>
      <c r="U226" s="117">
        <f t="shared" si="121"/>
        <v>0</v>
      </c>
      <c r="V226" s="117">
        <f t="shared" si="121"/>
        <v>0</v>
      </c>
    </row>
    <row r="227" spans="1:22" s="50" customFormat="1" ht="18.75">
      <c r="A227" s="229" t="s">
        <v>46</v>
      </c>
      <c r="B227" s="230"/>
      <c r="C227" s="231"/>
      <c r="D227" s="30"/>
      <c r="E227" s="30"/>
      <c r="F227" s="30"/>
      <c r="G227" s="30"/>
      <c r="H227" s="30"/>
      <c r="I227" s="30"/>
      <c r="J227" s="206"/>
      <c r="K227" s="114"/>
      <c r="L227" s="114"/>
      <c r="M227" s="114"/>
      <c r="N227" s="114"/>
      <c r="O227" s="114"/>
      <c r="P227" s="114"/>
      <c r="Q227" s="114"/>
      <c r="R227" s="114"/>
      <c r="S227" s="115"/>
      <c r="T227" s="206"/>
      <c r="U227" s="206"/>
      <c r="V227" s="206"/>
    </row>
    <row r="228" spans="1:22" s="78" customFormat="1" ht="32.25" customHeight="1">
      <c r="A228" s="77" t="s">
        <v>133</v>
      </c>
      <c r="B228" s="91" t="s">
        <v>114</v>
      </c>
      <c r="C228" s="57" t="s">
        <v>44</v>
      </c>
      <c r="D228" s="20">
        <v>68</v>
      </c>
      <c r="E228" s="20">
        <v>7.4</v>
      </c>
      <c r="F228" s="20">
        <v>7</v>
      </c>
      <c r="G228" s="73">
        <f>SUM(D228:F228)</f>
        <v>82.4</v>
      </c>
      <c r="H228" s="20"/>
      <c r="I228" s="185">
        <v>110</v>
      </c>
      <c r="J228" s="139">
        <f>SUM(K228:S228)</f>
        <v>54.5</v>
      </c>
      <c r="K228" s="139">
        <v>30</v>
      </c>
      <c r="L228" s="139">
        <v>24.5</v>
      </c>
      <c r="M228" s="139"/>
      <c r="N228" s="139"/>
      <c r="O228" s="139"/>
      <c r="P228" s="139"/>
      <c r="Q228" s="139"/>
      <c r="R228" s="139"/>
      <c r="S228" s="140"/>
      <c r="T228" s="141">
        <f>U228-J228</f>
        <v>0</v>
      </c>
      <c r="U228" s="139">
        <v>54.5</v>
      </c>
      <c r="V228" s="139">
        <v>8.1</v>
      </c>
    </row>
    <row r="229" spans="1:22" s="51" customFormat="1" ht="15.75" hidden="1">
      <c r="A229" s="42" t="s">
        <v>47</v>
      </c>
      <c r="B229" s="22" t="s">
        <v>48</v>
      </c>
      <c r="C229" s="33" t="s">
        <v>74</v>
      </c>
      <c r="D229" s="21"/>
      <c r="E229" s="169"/>
      <c r="F229" s="169"/>
      <c r="G229" s="23">
        <f>SUM(D229:F229)</f>
        <v>0</v>
      </c>
      <c r="H229" s="169"/>
      <c r="I229" s="191">
        <v>0</v>
      </c>
      <c r="J229" s="117"/>
      <c r="K229" s="141"/>
      <c r="L229" s="141"/>
      <c r="M229" s="141"/>
      <c r="N229" s="141"/>
      <c r="O229" s="141"/>
      <c r="P229" s="141"/>
      <c r="Q229" s="141"/>
      <c r="R229" s="141"/>
      <c r="S229" s="142"/>
      <c r="T229" s="117"/>
      <c r="U229" s="117"/>
      <c r="V229" s="117"/>
    </row>
    <row r="230" spans="1:22" s="51" customFormat="1" ht="15.75" customHeight="1" hidden="1">
      <c r="A230" s="42" t="s">
        <v>47</v>
      </c>
      <c r="B230" s="22" t="s">
        <v>37</v>
      </c>
      <c r="C230" s="33" t="s">
        <v>74</v>
      </c>
      <c r="D230" s="21">
        <v>5</v>
      </c>
      <c r="E230" s="169"/>
      <c r="F230" s="169"/>
      <c r="G230" s="23">
        <f>SUM(D230:F230)</f>
        <v>5</v>
      </c>
      <c r="H230" s="169"/>
      <c r="I230" s="191">
        <v>0</v>
      </c>
      <c r="J230" s="117"/>
      <c r="K230" s="141"/>
      <c r="L230" s="141"/>
      <c r="M230" s="141"/>
      <c r="N230" s="141"/>
      <c r="O230" s="141"/>
      <c r="P230" s="141"/>
      <c r="Q230" s="141"/>
      <c r="R230" s="141"/>
      <c r="S230" s="142"/>
      <c r="T230" s="117"/>
      <c r="U230" s="117"/>
      <c r="V230" s="117"/>
    </row>
    <row r="231" spans="1:22" s="51" customFormat="1" ht="15.75" hidden="1">
      <c r="A231" s="42" t="s">
        <v>47</v>
      </c>
      <c r="B231" s="22" t="s">
        <v>55</v>
      </c>
      <c r="C231" s="33" t="s">
        <v>74</v>
      </c>
      <c r="D231" s="21"/>
      <c r="E231" s="21"/>
      <c r="F231" s="21"/>
      <c r="G231" s="23">
        <f>SUM(D231:F231)</f>
        <v>0</v>
      </c>
      <c r="H231" s="21"/>
      <c r="I231" s="191"/>
      <c r="J231" s="117"/>
      <c r="K231" s="141"/>
      <c r="L231" s="141"/>
      <c r="M231" s="141"/>
      <c r="N231" s="141"/>
      <c r="O231" s="141"/>
      <c r="P231" s="141"/>
      <c r="Q231" s="141"/>
      <c r="R231" s="141"/>
      <c r="S231" s="142"/>
      <c r="T231" s="117"/>
      <c r="U231" s="117"/>
      <c r="V231" s="117"/>
    </row>
    <row r="232" spans="1:22" s="52" customFormat="1" ht="18.75">
      <c r="A232" s="223" t="s">
        <v>49</v>
      </c>
      <c r="B232" s="224"/>
      <c r="C232" s="224"/>
      <c r="D232" s="27">
        <f aca="true" t="shared" si="122" ref="D232:S232">SUM(D228:D231)</f>
        <v>73</v>
      </c>
      <c r="E232" s="27">
        <f t="shared" si="122"/>
        <v>7.4</v>
      </c>
      <c r="F232" s="27">
        <f t="shared" si="122"/>
        <v>7</v>
      </c>
      <c r="G232" s="27">
        <f t="shared" si="122"/>
        <v>87.4</v>
      </c>
      <c r="H232" s="27">
        <f t="shared" si="122"/>
        <v>0</v>
      </c>
      <c r="I232" s="188">
        <f>SUM(I228:I231)</f>
        <v>110</v>
      </c>
      <c r="J232" s="119">
        <f t="shared" si="122"/>
        <v>54.5</v>
      </c>
      <c r="K232" s="135">
        <f t="shared" si="122"/>
        <v>30</v>
      </c>
      <c r="L232" s="135">
        <f t="shared" si="122"/>
        <v>24.5</v>
      </c>
      <c r="M232" s="135">
        <f t="shared" si="122"/>
        <v>0</v>
      </c>
      <c r="N232" s="135">
        <f t="shared" si="122"/>
        <v>0</v>
      </c>
      <c r="O232" s="135">
        <f t="shared" si="122"/>
        <v>0</v>
      </c>
      <c r="P232" s="135">
        <f t="shared" si="122"/>
        <v>0</v>
      </c>
      <c r="Q232" s="135">
        <f t="shared" si="122"/>
        <v>0</v>
      </c>
      <c r="R232" s="135">
        <f t="shared" si="122"/>
        <v>0</v>
      </c>
      <c r="S232" s="136">
        <f t="shared" si="122"/>
        <v>0</v>
      </c>
      <c r="T232" s="119">
        <f>SUM(T228:T231)</f>
        <v>0</v>
      </c>
      <c r="U232" s="119">
        <f>SUM(U228:U231)</f>
        <v>54.5</v>
      </c>
      <c r="V232" s="119">
        <f>SUM(V228:V231)</f>
        <v>8.1</v>
      </c>
    </row>
    <row r="233" spans="1:22" ht="19.5" customHeight="1">
      <c r="A233" s="34" t="s">
        <v>97</v>
      </c>
      <c r="B233" s="3"/>
      <c r="C233" s="4"/>
      <c r="D233" s="4"/>
      <c r="E233" s="4"/>
      <c r="F233" s="4"/>
      <c r="G233" s="4"/>
      <c r="H233" s="4"/>
      <c r="I233" s="4"/>
      <c r="J233" s="207"/>
      <c r="K233" s="143"/>
      <c r="L233" s="143"/>
      <c r="M233" s="143"/>
      <c r="N233" s="143"/>
      <c r="O233" s="143"/>
      <c r="P233" s="143"/>
      <c r="Q233" s="143"/>
      <c r="R233" s="143"/>
      <c r="S233" s="144"/>
      <c r="T233" s="207"/>
      <c r="U233" s="207"/>
      <c r="V233" s="207"/>
    </row>
    <row r="234" spans="1:22" ht="19.5" customHeight="1" hidden="1">
      <c r="A234" s="38" t="s">
        <v>98</v>
      </c>
      <c r="B234" s="67">
        <v>212</v>
      </c>
      <c r="C234" s="66" t="s">
        <v>2</v>
      </c>
      <c r="D234" s="66">
        <v>0</v>
      </c>
      <c r="E234" s="66">
        <v>0</v>
      </c>
      <c r="F234" s="66">
        <v>0</v>
      </c>
      <c r="G234" s="66">
        <v>0</v>
      </c>
      <c r="H234" s="66">
        <v>0</v>
      </c>
      <c r="I234" s="66">
        <v>0</v>
      </c>
      <c r="J234" s="117">
        <f aca="true" t="shared" si="123" ref="J234:J240">SUM(K234:S234)</f>
        <v>0</v>
      </c>
      <c r="K234" s="149"/>
      <c r="L234" s="149"/>
      <c r="M234" s="149"/>
      <c r="N234" s="149"/>
      <c r="O234" s="149"/>
      <c r="P234" s="149"/>
      <c r="Q234" s="149"/>
      <c r="R234" s="149"/>
      <c r="S234" s="150"/>
      <c r="T234" s="117">
        <f aca="true" t="shared" si="124" ref="T234:V240">SUM(U234:AC234)</f>
        <v>0</v>
      </c>
      <c r="U234" s="117">
        <f t="shared" si="124"/>
        <v>0</v>
      </c>
      <c r="V234" s="117">
        <f t="shared" si="124"/>
        <v>0</v>
      </c>
    </row>
    <row r="235" spans="1:22" ht="19.5" customHeight="1">
      <c r="A235" s="38" t="s">
        <v>98</v>
      </c>
      <c r="B235" s="67">
        <v>222</v>
      </c>
      <c r="C235" s="66" t="s">
        <v>6</v>
      </c>
      <c r="D235" s="66">
        <v>0</v>
      </c>
      <c r="E235" s="167">
        <v>0</v>
      </c>
      <c r="F235" s="167">
        <v>0</v>
      </c>
      <c r="G235" s="23">
        <f aca="true" t="shared" si="125" ref="G235:G240">SUM(D235:F235)</f>
        <v>0</v>
      </c>
      <c r="H235" s="167">
        <v>0</v>
      </c>
      <c r="I235" s="184">
        <v>15</v>
      </c>
      <c r="J235" s="141">
        <f t="shared" si="123"/>
        <v>0</v>
      </c>
      <c r="K235" s="151">
        <v>0</v>
      </c>
      <c r="L235" s="149"/>
      <c r="M235" s="149"/>
      <c r="N235" s="149"/>
      <c r="O235" s="149"/>
      <c r="P235" s="149"/>
      <c r="Q235" s="149"/>
      <c r="R235" s="149"/>
      <c r="S235" s="150"/>
      <c r="T235" s="141">
        <f>U235-J235</f>
        <v>0</v>
      </c>
      <c r="U235" s="141">
        <f t="shared" si="124"/>
        <v>0</v>
      </c>
      <c r="V235" s="141">
        <v>0</v>
      </c>
    </row>
    <row r="236" spans="1:22" ht="19.5" customHeight="1">
      <c r="A236" s="38" t="s">
        <v>98</v>
      </c>
      <c r="B236" s="67">
        <v>290</v>
      </c>
      <c r="C236" s="66" t="s">
        <v>12</v>
      </c>
      <c r="D236" s="66">
        <v>10</v>
      </c>
      <c r="E236" s="167">
        <v>0</v>
      </c>
      <c r="F236" s="167">
        <v>0</v>
      </c>
      <c r="G236" s="23">
        <f t="shared" si="125"/>
        <v>10</v>
      </c>
      <c r="H236" s="167">
        <v>0</v>
      </c>
      <c r="I236" s="184">
        <v>15</v>
      </c>
      <c r="J236" s="141">
        <f t="shared" si="123"/>
        <v>5</v>
      </c>
      <c r="K236" s="151">
        <v>5</v>
      </c>
      <c r="L236" s="149"/>
      <c r="M236" s="149"/>
      <c r="N236" s="149"/>
      <c r="O236" s="149"/>
      <c r="P236" s="149"/>
      <c r="Q236" s="149"/>
      <c r="R236" s="149"/>
      <c r="S236" s="150"/>
      <c r="T236" s="141">
        <f>U236-J236</f>
        <v>0</v>
      </c>
      <c r="U236" s="141">
        <v>5</v>
      </c>
      <c r="V236" s="141">
        <v>0</v>
      </c>
    </row>
    <row r="237" spans="1:22" ht="19.5" customHeight="1" hidden="1">
      <c r="A237" s="38" t="s">
        <v>98</v>
      </c>
      <c r="B237" s="67"/>
      <c r="C237" s="66"/>
      <c r="D237" s="65"/>
      <c r="E237" s="65"/>
      <c r="F237" s="65"/>
      <c r="G237" s="23">
        <f t="shared" si="125"/>
        <v>0</v>
      </c>
      <c r="H237" s="65"/>
      <c r="I237" s="198"/>
      <c r="J237" s="117">
        <f t="shared" si="123"/>
        <v>0</v>
      </c>
      <c r="K237" s="152"/>
      <c r="L237" s="149"/>
      <c r="M237" s="149"/>
      <c r="N237" s="149"/>
      <c r="O237" s="149"/>
      <c r="P237" s="149"/>
      <c r="Q237" s="149"/>
      <c r="R237" s="149"/>
      <c r="S237" s="150"/>
      <c r="T237" s="117">
        <f t="shared" si="124"/>
        <v>0</v>
      </c>
      <c r="U237" s="117">
        <f t="shared" si="124"/>
        <v>0</v>
      </c>
      <c r="V237" s="117">
        <f t="shared" si="124"/>
        <v>0</v>
      </c>
    </row>
    <row r="238" spans="1:22" s="70" customFormat="1" ht="19.5" customHeight="1" hidden="1">
      <c r="A238" s="40" t="s">
        <v>98</v>
      </c>
      <c r="B238" s="68">
        <v>300</v>
      </c>
      <c r="C238" s="69" t="s">
        <v>13</v>
      </c>
      <c r="D238" s="71">
        <f>SUM(D239:D240)</f>
        <v>150</v>
      </c>
      <c r="E238" s="71">
        <f>SUM(E239:E240)</f>
        <v>0</v>
      </c>
      <c r="F238" s="71">
        <f>SUM(F239:F240)</f>
        <v>0</v>
      </c>
      <c r="G238" s="23">
        <f t="shared" si="125"/>
        <v>150</v>
      </c>
      <c r="H238" s="71">
        <f>SUM(H239:H240)</f>
        <v>0</v>
      </c>
      <c r="I238" s="199">
        <f>SUM(I239:I240)</f>
        <v>0</v>
      </c>
      <c r="J238" s="117">
        <f t="shared" si="123"/>
        <v>0</v>
      </c>
      <c r="K238" s="153"/>
      <c r="L238" s="154"/>
      <c r="M238" s="154"/>
      <c r="N238" s="154"/>
      <c r="O238" s="154"/>
      <c r="P238" s="154"/>
      <c r="Q238" s="154"/>
      <c r="R238" s="154"/>
      <c r="S238" s="155"/>
      <c r="T238" s="117">
        <f t="shared" si="124"/>
        <v>0</v>
      </c>
      <c r="U238" s="117">
        <f t="shared" si="124"/>
        <v>0</v>
      </c>
      <c r="V238" s="117">
        <f t="shared" si="124"/>
        <v>0</v>
      </c>
    </row>
    <row r="239" spans="1:22" s="10" customFormat="1" ht="20.25" customHeight="1" hidden="1">
      <c r="A239" s="38" t="s">
        <v>98</v>
      </c>
      <c r="B239" s="8">
        <v>310</v>
      </c>
      <c r="C239" s="56" t="s">
        <v>14</v>
      </c>
      <c r="D239" s="18">
        <v>150</v>
      </c>
      <c r="E239" s="162">
        <v>0</v>
      </c>
      <c r="F239" s="162">
        <v>0</v>
      </c>
      <c r="G239" s="23">
        <f t="shared" si="125"/>
        <v>150</v>
      </c>
      <c r="H239" s="162"/>
      <c r="I239" s="186">
        <v>0</v>
      </c>
      <c r="J239" s="117">
        <f t="shared" si="123"/>
        <v>0</v>
      </c>
      <c r="K239" s="124"/>
      <c r="L239" s="124"/>
      <c r="M239" s="124"/>
      <c r="N239" s="124"/>
      <c r="O239" s="124"/>
      <c r="P239" s="124"/>
      <c r="Q239" s="124"/>
      <c r="R239" s="124"/>
      <c r="S239" s="125"/>
      <c r="T239" s="117">
        <f t="shared" si="124"/>
        <v>0</v>
      </c>
      <c r="U239" s="117">
        <f t="shared" si="124"/>
        <v>0</v>
      </c>
      <c r="V239" s="117">
        <f t="shared" si="124"/>
        <v>0</v>
      </c>
    </row>
    <row r="240" spans="1:22" s="10" customFormat="1" ht="20.25" customHeight="1" hidden="1">
      <c r="A240" s="38" t="s">
        <v>98</v>
      </c>
      <c r="B240" s="8">
        <v>340</v>
      </c>
      <c r="C240" s="56" t="s">
        <v>15</v>
      </c>
      <c r="D240" s="18">
        <v>0</v>
      </c>
      <c r="E240" s="18">
        <v>0</v>
      </c>
      <c r="F240" s="18">
        <v>0</v>
      </c>
      <c r="G240" s="23">
        <f t="shared" si="125"/>
        <v>0</v>
      </c>
      <c r="H240" s="18"/>
      <c r="I240" s="186"/>
      <c r="J240" s="117">
        <f t="shared" si="123"/>
        <v>0</v>
      </c>
      <c r="K240" s="124"/>
      <c r="L240" s="124"/>
      <c r="M240" s="124"/>
      <c r="N240" s="124"/>
      <c r="O240" s="124"/>
      <c r="P240" s="124"/>
      <c r="Q240" s="124"/>
      <c r="R240" s="124"/>
      <c r="S240" s="125"/>
      <c r="T240" s="117">
        <f t="shared" si="124"/>
        <v>0</v>
      </c>
      <c r="U240" s="117">
        <f t="shared" si="124"/>
        <v>0</v>
      </c>
      <c r="V240" s="117">
        <f t="shared" si="124"/>
        <v>0</v>
      </c>
    </row>
    <row r="241" spans="1:22" s="29" customFormat="1" ht="18.75">
      <c r="A241" s="223" t="s">
        <v>35</v>
      </c>
      <c r="B241" s="224"/>
      <c r="C241" s="224"/>
      <c r="D241" s="26">
        <f aca="true" t="shared" si="126" ref="D241:S241">SUM(D234:D238)</f>
        <v>160</v>
      </c>
      <c r="E241" s="26">
        <f t="shared" si="126"/>
        <v>0</v>
      </c>
      <c r="F241" s="26">
        <f t="shared" si="126"/>
        <v>0</v>
      </c>
      <c r="G241" s="26">
        <f t="shared" si="126"/>
        <v>160</v>
      </c>
      <c r="H241" s="26">
        <f t="shared" si="126"/>
        <v>0</v>
      </c>
      <c r="I241" s="188">
        <f t="shared" si="126"/>
        <v>30</v>
      </c>
      <c r="J241" s="119">
        <f t="shared" si="126"/>
        <v>5</v>
      </c>
      <c r="K241" s="135">
        <f t="shared" si="126"/>
        <v>5</v>
      </c>
      <c r="L241" s="135">
        <f t="shared" si="126"/>
        <v>0</v>
      </c>
      <c r="M241" s="135">
        <f t="shared" si="126"/>
        <v>0</v>
      </c>
      <c r="N241" s="135">
        <f t="shared" si="126"/>
        <v>0</v>
      </c>
      <c r="O241" s="135">
        <f t="shared" si="126"/>
        <v>0</v>
      </c>
      <c r="P241" s="135">
        <f t="shared" si="126"/>
        <v>0</v>
      </c>
      <c r="Q241" s="135">
        <f t="shared" si="126"/>
        <v>0</v>
      </c>
      <c r="R241" s="135">
        <f t="shared" si="126"/>
        <v>0</v>
      </c>
      <c r="S241" s="136">
        <f t="shared" si="126"/>
        <v>0</v>
      </c>
      <c r="T241" s="119">
        <f>SUM(T234:T238)</f>
        <v>0</v>
      </c>
      <c r="U241" s="119">
        <f>SUM(U234:U238)</f>
        <v>5</v>
      </c>
      <c r="V241" s="119">
        <f>SUM(V234:V238)</f>
        <v>0</v>
      </c>
    </row>
    <row r="242" spans="1:22" s="29" customFormat="1" ht="18.75">
      <c r="A242" s="229" t="s">
        <v>137</v>
      </c>
      <c r="B242" s="230"/>
      <c r="C242" s="231"/>
      <c r="D242" s="32"/>
      <c r="E242" s="32"/>
      <c r="F242" s="32"/>
      <c r="G242" s="32"/>
      <c r="H242" s="32"/>
      <c r="I242" s="32"/>
      <c r="J242" s="206"/>
      <c r="K242" s="114"/>
      <c r="L242" s="114"/>
      <c r="M242" s="114"/>
      <c r="N242" s="114"/>
      <c r="O242" s="114"/>
      <c r="P242" s="114"/>
      <c r="Q242" s="114"/>
      <c r="R242" s="114"/>
      <c r="S242" s="115"/>
      <c r="T242" s="206"/>
      <c r="U242" s="206"/>
      <c r="V242" s="206"/>
    </row>
    <row r="243" spans="1:22" s="29" customFormat="1" ht="18.75">
      <c r="A243" s="42" t="s">
        <v>139</v>
      </c>
      <c r="B243" s="22" t="s">
        <v>138</v>
      </c>
      <c r="C243" s="56" t="s">
        <v>11</v>
      </c>
      <c r="D243" s="23"/>
      <c r="E243" s="23"/>
      <c r="F243" s="23"/>
      <c r="G243" s="23"/>
      <c r="H243" s="23"/>
      <c r="I243" s="23"/>
      <c r="J243" s="156">
        <f>SUM(K243:S243)</f>
        <v>0</v>
      </c>
      <c r="K243" s="156"/>
      <c r="L243" s="156"/>
      <c r="M243" s="156"/>
      <c r="N243" s="156"/>
      <c r="O243" s="156"/>
      <c r="P243" s="156"/>
      <c r="Q243" s="156"/>
      <c r="R243" s="156"/>
      <c r="S243" s="157"/>
      <c r="T243" s="156">
        <f>SUM(U243:AC243)</f>
        <v>0</v>
      </c>
      <c r="U243" s="156">
        <f>SUM(V243:AD243)</f>
        <v>0</v>
      </c>
      <c r="V243" s="156">
        <v>0</v>
      </c>
    </row>
    <row r="244" spans="1:22" s="29" customFormat="1" ht="18.75">
      <c r="A244" s="223" t="s">
        <v>100</v>
      </c>
      <c r="B244" s="224"/>
      <c r="C244" s="224"/>
      <c r="D244" s="26">
        <f aca="true" t="shared" si="127" ref="D244:S244">SUM(D243:D243)</f>
        <v>0</v>
      </c>
      <c r="E244" s="26">
        <f t="shared" si="127"/>
        <v>0</v>
      </c>
      <c r="F244" s="26">
        <f t="shared" si="127"/>
        <v>0</v>
      </c>
      <c r="G244" s="26">
        <f t="shared" si="127"/>
        <v>0</v>
      </c>
      <c r="H244" s="26">
        <f t="shared" si="127"/>
        <v>0</v>
      </c>
      <c r="I244" s="135">
        <f t="shared" si="127"/>
        <v>0</v>
      </c>
      <c r="J244" s="119">
        <f t="shared" si="127"/>
        <v>0</v>
      </c>
      <c r="K244" s="135">
        <f t="shared" si="127"/>
        <v>0</v>
      </c>
      <c r="L244" s="135">
        <f t="shared" si="127"/>
        <v>0</v>
      </c>
      <c r="M244" s="135">
        <f t="shared" si="127"/>
        <v>0</v>
      </c>
      <c r="N244" s="135">
        <f t="shared" si="127"/>
        <v>0</v>
      </c>
      <c r="O244" s="135">
        <f t="shared" si="127"/>
        <v>0</v>
      </c>
      <c r="P244" s="135">
        <f t="shared" si="127"/>
        <v>0</v>
      </c>
      <c r="Q244" s="135">
        <f t="shared" si="127"/>
        <v>0</v>
      </c>
      <c r="R244" s="135">
        <f t="shared" si="127"/>
        <v>0</v>
      </c>
      <c r="S244" s="136">
        <f t="shared" si="127"/>
        <v>0</v>
      </c>
      <c r="T244" s="119">
        <f>SUM(T243:T243)</f>
        <v>0</v>
      </c>
      <c r="U244" s="119">
        <f>SUM(U243:U243)</f>
        <v>0</v>
      </c>
      <c r="V244" s="119">
        <f>SUM(V243:V243)</f>
        <v>0</v>
      </c>
    </row>
    <row r="245" spans="1:22" s="28" customFormat="1" ht="22.5" customHeight="1">
      <c r="A245" s="43"/>
      <c r="B245" s="31"/>
      <c r="C245" s="30" t="s">
        <v>40</v>
      </c>
      <c r="D245" s="32">
        <f aca="true" t="shared" si="128" ref="D245:S245">SUM(D100,D116,D179,D192,D232,D241,D136,D124,D213,D184,D244)</f>
        <v>7726.7</v>
      </c>
      <c r="E245" s="32">
        <f t="shared" si="128"/>
        <v>498.7</v>
      </c>
      <c r="F245" s="32">
        <f t="shared" si="128"/>
        <v>1664.8</v>
      </c>
      <c r="G245" s="32">
        <f t="shared" si="128"/>
        <v>9890.199999999999</v>
      </c>
      <c r="H245" s="32">
        <f t="shared" si="128"/>
        <v>0</v>
      </c>
      <c r="I245" s="114">
        <f t="shared" si="128"/>
        <v>10043.5</v>
      </c>
      <c r="J245" s="206">
        <f>SUM(J100,J116,J179,J192,J232,J241,J136,J124,J213,J184,J244)</f>
        <v>6523.099999999999</v>
      </c>
      <c r="K245" s="114">
        <f t="shared" si="128"/>
        <v>749.2</v>
      </c>
      <c r="L245" s="114">
        <f t="shared" si="128"/>
        <v>1367.2</v>
      </c>
      <c r="M245" s="114">
        <f>SUM(M100,M116,M179,M192,M232,M241,M136,M124,M213,M184,M244)</f>
        <v>1174.1</v>
      </c>
      <c r="N245" s="114">
        <f t="shared" si="128"/>
        <v>2684</v>
      </c>
      <c r="O245" s="114">
        <f t="shared" si="128"/>
        <v>0</v>
      </c>
      <c r="P245" s="114">
        <f t="shared" si="128"/>
        <v>0.7</v>
      </c>
      <c r="Q245" s="114">
        <f t="shared" si="128"/>
        <v>368</v>
      </c>
      <c r="R245" s="114">
        <f t="shared" si="128"/>
        <v>94.99999999999999</v>
      </c>
      <c r="S245" s="115">
        <f t="shared" si="128"/>
        <v>84.9</v>
      </c>
      <c r="T245" s="206">
        <f>SUM(T100,T116,T179,T192,T232,T241,T136,T124,T213,T184,T244)+0.1</f>
        <v>78.09999999999985</v>
      </c>
      <c r="U245" s="206">
        <f>SUM(U100,U116,U179,U192,U232,U241,U136,U124,U213,U184,U244)</f>
        <v>6601.199999999999</v>
      </c>
      <c r="V245" s="206">
        <f>SUM(V100,V116,V179,V192,V232,V241,V136,V124,V213,V184,V244)</f>
        <v>893.9000000000001</v>
      </c>
    </row>
    <row r="246" spans="1:22" s="10" customFormat="1" ht="17.25" customHeight="1">
      <c r="A246" s="44"/>
      <c r="B246" s="8">
        <v>211</v>
      </c>
      <c r="C246" s="56" t="s">
        <v>1</v>
      </c>
      <c r="D246" s="18">
        <f aca="true" t="shared" si="129" ref="D246:I246">SUM(D31,D35,D52,D103,D195,D216,D75,D127)</f>
        <v>3180</v>
      </c>
      <c r="E246" s="18">
        <f t="shared" si="129"/>
        <v>313.9</v>
      </c>
      <c r="F246" s="18">
        <f t="shared" si="129"/>
        <v>423.70000000000005</v>
      </c>
      <c r="G246" s="18">
        <f t="shared" si="129"/>
        <v>3917.6000000000004</v>
      </c>
      <c r="H246" s="18">
        <f t="shared" si="129"/>
        <v>0</v>
      </c>
      <c r="I246" s="124">
        <f t="shared" si="129"/>
        <v>5173.900000000001</v>
      </c>
      <c r="J246" s="141">
        <f aca="true" t="shared" si="130" ref="J246:T246">SUM(J31,J35,J52,J103,J195,J216,J75,J127)</f>
        <v>3933.5000000000005</v>
      </c>
      <c r="K246" s="124">
        <f t="shared" si="130"/>
        <v>200.2</v>
      </c>
      <c r="L246" s="124">
        <f t="shared" si="130"/>
        <v>1000.7</v>
      </c>
      <c r="M246" s="124">
        <f t="shared" si="130"/>
        <v>307.5</v>
      </c>
      <c r="N246" s="124">
        <f t="shared" si="130"/>
        <v>2294.2000000000003</v>
      </c>
      <c r="O246" s="124">
        <f t="shared" si="130"/>
        <v>0</v>
      </c>
      <c r="P246" s="124">
        <f t="shared" si="130"/>
        <v>0</v>
      </c>
      <c r="Q246" s="124">
        <f t="shared" si="130"/>
        <v>0</v>
      </c>
      <c r="R246" s="124">
        <f t="shared" si="130"/>
        <v>68.8</v>
      </c>
      <c r="S246" s="125">
        <f t="shared" si="130"/>
        <v>62.1</v>
      </c>
      <c r="T246" s="141">
        <f t="shared" si="130"/>
        <v>-55.00000000000014</v>
      </c>
      <c r="U246" s="141">
        <f>SUM(U31,U35,U52,U103,U195,U216,U75,U127)</f>
        <v>3878.4999999999995</v>
      </c>
      <c r="V246" s="141">
        <f>SUM(V31,V35,V52,V103,V195,V216,V75,V127)</f>
        <v>507.1</v>
      </c>
    </row>
    <row r="247" spans="1:22" s="10" customFormat="1" ht="15.75">
      <c r="A247" s="44"/>
      <c r="B247" s="8">
        <v>212</v>
      </c>
      <c r="C247" s="56" t="s">
        <v>2</v>
      </c>
      <c r="D247" s="18">
        <f aca="true" t="shared" si="131" ref="D247:I247">SUM(D55,D104,D217,D198,D76,D36,D186,D234,)</f>
        <v>4</v>
      </c>
      <c r="E247" s="18">
        <f t="shared" si="131"/>
        <v>0</v>
      </c>
      <c r="F247" s="18">
        <f t="shared" si="131"/>
        <v>1</v>
      </c>
      <c r="G247" s="18">
        <f t="shared" si="131"/>
        <v>5</v>
      </c>
      <c r="H247" s="18">
        <f t="shared" si="131"/>
        <v>0</v>
      </c>
      <c r="I247" s="124">
        <f t="shared" si="131"/>
        <v>140</v>
      </c>
      <c r="J247" s="141">
        <f aca="true" t="shared" si="132" ref="J247:T247">SUM(J55,J104,J217,J198,J76,J36,J186,J234,)</f>
        <v>5</v>
      </c>
      <c r="K247" s="124">
        <f t="shared" si="132"/>
        <v>0</v>
      </c>
      <c r="L247" s="124">
        <f t="shared" si="132"/>
        <v>5</v>
      </c>
      <c r="M247" s="124">
        <f t="shared" si="132"/>
        <v>0</v>
      </c>
      <c r="N247" s="124">
        <f t="shared" si="132"/>
        <v>0</v>
      </c>
      <c r="O247" s="124">
        <f t="shared" si="132"/>
        <v>0</v>
      </c>
      <c r="P247" s="124">
        <f t="shared" si="132"/>
        <v>0</v>
      </c>
      <c r="Q247" s="124">
        <f t="shared" si="132"/>
        <v>0</v>
      </c>
      <c r="R247" s="124">
        <f t="shared" si="132"/>
        <v>0</v>
      </c>
      <c r="S247" s="125">
        <f t="shared" si="132"/>
        <v>0</v>
      </c>
      <c r="T247" s="141">
        <f t="shared" si="132"/>
        <v>0</v>
      </c>
      <c r="U247" s="141">
        <f>SUM(U55,U104,U217,U198,U76,U36,U186,U234,)</f>
        <v>5</v>
      </c>
      <c r="V247" s="141">
        <f>SUM(V55,V104,V217,V198,V76,V36,V186,V234,)</f>
        <v>0</v>
      </c>
    </row>
    <row r="248" spans="1:22" s="10" customFormat="1" ht="15.75">
      <c r="A248" s="44"/>
      <c r="B248" s="8">
        <v>213</v>
      </c>
      <c r="C248" s="56" t="s">
        <v>3</v>
      </c>
      <c r="D248" s="18">
        <f aca="true" t="shared" si="133" ref="D248:I248">SUM(D32,D37,D56,D105,D199,D218,D77,D128)</f>
        <v>950.7</v>
      </c>
      <c r="E248" s="18">
        <f t="shared" si="133"/>
        <v>94.70000000000002</v>
      </c>
      <c r="F248" s="18">
        <f t="shared" si="133"/>
        <v>127.2</v>
      </c>
      <c r="G248" s="18">
        <f t="shared" si="133"/>
        <v>1172.6</v>
      </c>
      <c r="H248" s="18">
        <f t="shared" si="133"/>
        <v>0</v>
      </c>
      <c r="I248" s="124">
        <f t="shared" si="133"/>
        <v>1562.5000000000002</v>
      </c>
      <c r="J248" s="141">
        <f aca="true" t="shared" si="134" ref="J248:T248">SUM(J32,J37,J56,J105,J199,J218,J77,J128)</f>
        <v>830.4</v>
      </c>
      <c r="K248" s="124">
        <f t="shared" si="134"/>
        <v>60.4</v>
      </c>
      <c r="L248" s="124">
        <f t="shared" si="134"/>
        <v>296</v>
      </c>
      <c r="M248" s="124">
        <f t="shared" si="134"/>
        <v>44.5</v>
      </c>
      <c r="N248" s="124">
        <f t="shared" si="134"/>
        <v>389.8</v>
      </c>
      <c r="O248" s="124">
        <f t="shared" si="134"/>
        <v>0</v>
      </c>
      <c r="P248" s="124">
        <f t="shared" si="134"/>
        <v>0</v>
      </c>
      <c r="Q248" s="124">
        <f t="shared" si="134"/>
        <v>0</v>
      </c>
      <c r="R248" s="124">
        <f t="shared" si="134"/>
        <v>20.9</v>
      </c>
      <c r="S248" s="125">
        <f t="shared" si="134"/>
        <v>18.8</v>
      </c>
      <c r="T248" s="141">
        <f t="shared" si="134"/>
        <v>0</v>
      </c>
      <c r="U248" s="141">
        <f>SUM(U32,U37,U56,U105,U199,U218,U77,U128)</f>
        <v>830.4</v>
      </c>
      <c r="V248" s="141">
        <f>SUM(V32,V37,V56,V105,V199,V218,V77,V128)</f>
        <v>107.39999999999999</v>
      </c>
    </row>
    <row r="249" spans="1:22" s="10" customFormat="1" ht="15.75">
      <c r="A249" s="44"/>
      <c r="B249" s="8">
        <v>221</v>
      </c>
      <c r="C249" s="56" t="s">
        <v>5</v>
      </c>
      <c r="D249" s="18">
        <f aca="true" t="shared" si="135" ref="D249:I249">SUM(D107,D60,D203,D220,D79,D39)</f>
        <v>14</v>
      </c>
      <c r="E249" s="18">
        <f t="shared" si="135"/>
        <v>1</v>
      </c>
      <c r="F249" s="18">
        <f t="shared" si="135"/>
        <v>8</v>
      </c>
      <c r="G249" s="18">
        <f t="shared" si="135"/>
        <v>23</v>
      </c>
      <c r="H249" s="18">
        <f t="shared" si="135"/>
        <v>0</v>
      </c>
      <c r="I249" s="124">
        <f t="shared" si="135"/>
        <v>27.5</v>
      </c>
      <c r="J249" s="141">
        <f aca="true" t="shared" si="136" ref="J249:T249">SUM(J107,J60,J203,J220,J79,J39)</f>
        <v>22.5</v>
      </c>
      <c r="K249" s="124">
        <f t="shared" si="136"/>
        <v>20</v>
      </c>
      <c r="L249" s="124">
        <f t="shared" si="136"/>
        <v>0</v>
      </c>
      <c r="M249" s="124">
        <f t="shared" si="136"/>
        <v>0</v>
      </c>
      <c r="N249" s="124">
        <f t="shared" si="136"/>
        <v>0</v>
      </c>
      <c r="O249" s="124">
        <f t="shared" si="136"/>
        <v>0</v>
      </c>
      <c r="P249" s="124">
        <f t="shared" si="136"/>
        <v>0</v>
      </c>
      <c r="Q249" s="124">
        <f t="shared" si="136"/>
        <v>0</v>
      </c>
      <c r="R249" s="124">
        <f t="shared" si="136"/>
        <v>2.5</v>
      </c>
      <c r="S249" s="125">
        <f t="shared" si="136"/>
        <v>0</v>
      </c>
      <c r="T249" s="141">
        <f t="shared" si="136"/>
        <v>0</v>
      </c>
      <c r="U249" s="141">
        <f>SUM(U107,U60,U203,U220,U79,U39)</f>
        <v>22.5</v>
      </c>
      <c r="V249" s="141">
        <f>SUM(V107,V60,V203,V220,V79,V39)</f>
        <v>0</v>
      </c>
    </row>
    <row r="250" spans="1:22" s="10" customFormat="1" ht="15.75">
      <c r="A250" s="44"/>
      <c r="B250" s="8">
        <v>222</v>
      </c>
      <c r="C250" s="56" t="s">
        <v>6</v>
      </c>
      <c r="D250" s="18">
        <f aca="true" t="shared" si="137" ref="D250:I250">SUM(D61,D108,D221,D204,D40,D80,D187,D173,D235,)</f>
        <v>12</v>
      </c>
      <c r="E250" s="18">
        <f t="shared" si="137"/>
        <v>0</v>
      </c>
      <c r="F250" s="18">
        <f t="shared" si="137"/>
        <v>5</v>
      </c>
      <c r="G250" s="18">
        <f t="shared" si="137"/>
        <v>17</v>
      </c>
      <c r="H250" s="18">
        <f t="shared" si="137"/>
        <v>0</v>
      </c>
      <c r="I250" s="124">
        <f t="shared" si="137"/>
        <v>22</v>
      </c>
      <c r="J250" s="141">
        <f aca="true" t="shared" si="138" ref="J250:T250">SUM(J61,J108,J221,J204,J40,J80,J187,J173,J235,)</f>
        <v>8</v>
      </c>
      <c r="K250" s="124">
        <f t="shared" si="138"/>
        <v>6</v>
      </c>
      <c r="L250" s="124">
        <f t="shared" si="138"/>
        <v>0</v>
      </c>
      <c r="M250" s="124">
        <f t="shared" si="138"/>
        <v>0</v>
      </c>
      <c r="N250" s="124">
        <f t="shared" si="138"/>
        <v>0</v>
      </c>
      <c r="O250" s="124">
        <f t="shared" si="138"/>
        <v>0</v>
      </c>
      <c r="P250" s="124">
        <f t="shared" si="138"/>
        <v>0</v>
      </c>
      <c r="Q250" s="124">
        <f t="shared" si="138"/>
        <v>0</v>
      </c>
      <c r="R250" s="124">
        <f t="shared" si="138"/>
        <v>2</v>
      </c>
      <c r="S250" s="125">
        <f t="shared" si="138"/>
        <v>0</v>
      </c>
      <c r="T250" s="141">
        <f t="shared" si="138"/>
        <v>0</v>
      </c>
      <c r="U250" s="141">
        <f>SUM(U61,U108,U221,U204,U40,U80,U187,U173,U235,)</f>
        <v>8</v>
      </c>
      <c r="V250" s="141">
        <f>SUM(V61,V108,V221,V204,V40,V80,V187,V173,V235,)</f>
        <v>0</v>
      </c>
    </row>
    <row r="251" spans="1:22" s="10" customFormat="1" ht="15.75">
      <c r="A251" s="44"/>
      <c r="B251" s="8">
        <v>223</v>
      </c>
      <c r="C251" s="56" t="s">
        <v>7</v>
      </c>
      <c r="D251" s="18">
        <f aca="true" t="shared" si="139" ref="D251:T251">SUM(D62,D109,D162,D205,D222,D81,D41)</f>
        <v>422</v>
      </c>
      <c r="E251" s="18">
        <f t="shared" si="139"/>
        <v>17.7</v>
      </c>
      <c r="F251" s="18">
        <f t="shared" si="139"/>
        <v>107</v>
      </c>
      <c r="G251" s="18">
        <f t="shared" si="139"/>
        <v>546.7</v>
      </c>
      <c r="H251" s="18">
        <f t="shared" si="139"/>
        <v>0</v>
      </c>
      <c r="I251" s="124">
        <f t="shared" si="139"/>
        <v>731</v>
      </c>
      <c r="J251" s="141">
        <f t="shared" si="139"/>
        <v>212</v>
      </c>
      <c r="K251" s="124">
        <f t="shared" si="139"/>
        <v>212</v>
      </c>
      <c r="L251" s="124">
        <f t="shared" si="139"/>
        <v>0</v>
      </c>
      <c r="M251" s="124">
        <f t="shared" si="139"/>
        <v>0</v>
      </c>
      <c r="N251" s="124">
        <f t="shared" si="139"/>
        <v>0</v>
      </c>
      <c r="O251" s="124">
        <f t="shared" si="139"/>
        <v>0</v>
      </c>
      <c r="P251" s="124">
        <f t="shared" si="139"/>
        <v>0</v>
      </c>
      <c r="Q251" s="124">
        <f t="shared" si="139"/>
        <v>0</v>
      </c>
      <c r="R251" s="124">
        <f t="shared" si="139"/>
        <v>0</v>
      </c>
      <c r="S251" s="125">
        <f t="shared" si="139"/>
        <v>0</v>
      </c>
      <c r="T251" s="141">
        <f t="shared" si="139"/>
        <v>87</v>
      </c>
      <c r="U251" s="141">
        <f>SUM(U62,U109,U162,U205,U222,U81,U41)</f>
        <v>299</v>
      </c>
      <c r="V251" s="141">
        <f>SUM(V62,V109,V162,V205,V222,V81,V41)</f>
        <v>149.4</v>
      </c>
    </row>
    <row r="252" spans="1:22" s="10" customFormat="1" ht="15.75" hidden="1">
      <c r="A252" s="44"/>
      <c r="B252" s="8">
        <v>224</v>
      </c>
      <c r="C252" s="56" t="s">
        <v>8</v>
      </c>
      <c r="D252" s="18">
        <f aca="true" t="shared" si="140" ref="D252:T252">SUM(D63,D223,D82,D42,D206,D110)</f>
        <v>0</v>
      </c>
      <c r="E252" s="18">
        <f t="shared" si="140"/>
        <v>0</v>
      </c>
      <c r="F252" s="18">
        <f t="shared" si="140"/>
        <v>0</v>
      </c>
      <c r="G252" s="18">
        <f t="shared" si="140"/>
        <v>0</v>
      </c>
      <c r="H252" s="18">
        <f t="shared" si="140"/>
        <v>0</v>
      </c>
      <c r="I252" s="124">
        <f t="shared" si="140"/>
        <v>0</v>
      </c>
      <c r="J252" s="141">
        <f t="shared" si="140"/>
        <v>0</v>
      </c>
      <c r="K252" s="124">
        <f t="shared" si="140"/>
        <v>0</v>
      </c>
      <c r="L252" s="124">
        <f t="shared" si="140"/>
        <v>0</v>
      </c>
      <c r="M252" s="124">
        <f t="shared" si="140"/>
        <v>0</v>
      </c>
      <c r="N252" s="124">
        <f t="shared" si="140"/>
        <v>0</v>
      </c>
      <c r="O252" s="124">
        <f t="shared" si="140"/>
        <v>0</v>
      </c>
      <c r="P252" s="124">
        <f t="shared" si="140"/>
        <v>0</v>
      </c>
      <c r="Q252" s="124">
        <f t="shared" si="140"/>
        <v>0</v>
      </c>
      <c r="R252" s="124">
        <f t="shared" si="140"/>
        <v>0</v>
      </c>
      <c r="S252" s="125">
        <f t="shared" si="140"/>
        <v>0</v>
      </c>
      <c r="T252" s="141">
        <f t="shared" si="140"/>
        <v>0</v>
      </c>
      <c r="U252" s="141">
        <f>SUM(U63,U223,U82,U42,U206,U110)</f>
        <v>0</v>
      </c>
      <c r="V252" s="141">
        <f>SUM(V63,V223,V82,V42,V206,V110)</f>
        <v>0</v>
      </c>
    </row>
    <row r="253" spans="1:22" s="10" customFormat="1" ht="15.75">
      <c r="A253" s="44"/>
      <c r="B253" s="8">
        <v>225</v>
      </c>
      <c r="C253" s="56" t="s">
        <v>9</v>
      </c>
      <c r="D253" s="18">
        <f>SUM(D163,D145,D111,D207,D224,D83,D64,D43,D181,D119,D140:D141,D168,D170,D174,D146,D131,D154)</f>
        <v>1796</v>
      </c>
      <c r="E253" s="18">
        <f>SUM(E163,E145,E111,E207,E224,E83,E64,E43,E181,E119,E140:E141,E168,E170,E174,E146,E131,E154)</f>
        <v>0</v>
      </c>
      <c r="F253" s="18">
        <f>SUM(F163,F145,F111,F207,F224,F83,F64,F43,F181,F119,F140:F141,F168,F170,F174,F146,F131,F154)</f>
        <v>688.9</v>
      </c>
      <c r="G253" s="18">
        <f>SUM(G163,G145,G111,G207,G224,G83,G64,G43,G181,G119,G140:G141,G168,G170,G174,G146,G131,G154)</f>
        <v>2484.9</v>
      </c>
      <c r="H253" s="18">
        <f>SUM(H163,H145,H111,H207,H224,H83,H64,H43,H181,H119,H140:H141,H168,H170,H174,H146,H131,H154)</f>
        <v>0</v>
      </c>
      <c r="I253" s="124">
        <f>SUM(I163,I145,I111,I207,I224,I83,I64,I43,I181,I119,I140:I141,I168,I170,I174,I146,I131,I154)+I164</f>
        <v>538</v>
      </c>
      <c r="J253" s="141">
        <f>SUM(J163,J145,J111,J207,J224,J83,J64,J43,J181,J119,J140:J141,J168,J170,J174,J146,J131,J154)+J164</f>
        <v>400</v>
      </c>
      <c r="K253" s="124">
        <f aca="true" t="shared" si="141" ref="K253:S253">SUM(K163,K145,K111,K207,K224,K83,K64,K43,K181,K119,K140:K141,K168,K170,K174,K146,K131,K154)+K164</f>
        <v>32</v>
      </c>
      <c r="L253" s="124">
        <f t="shared" si="141"/>
        <v>0</v>
      </c>
      <c r="M253" s="124">
        <f t="shared" si="141"/>
        <v>0</v>
      </c>
      <c r="N253" s="124">
        <f t="shared" si="141"/>
        <v>0</v>
      </c>
      <c r="O253" s="124">
        <f t="shared" si="141"/>
        <v>0</v>
      </c>
      <c r="P253" s="124">
        <f t="shared" si="141"/>
        <v>0</v>
      </c>
      <c r="Q253" s="124">
        <f t="shared" si="141"/>
        <v>368</v>
      </c>
      <c r="R253" s="124">
        <f t="shared" si="141"/>
        <v>0</v>
      </c>
      <c r="S253" s="124">
        <f t="shared" si="141"/>
        <v>0</v>
      </c>
      <c r="T253" s="141">
        <f>SUM(T163,T145,T111,T207,T224,T83,T64,T43,T181,T119,T140:T141,T168,T170,T174,T146,T131,T154)+T164</f>
        <v>41.3</v>
      </c>
      <c r="U253" s="141">
        <f>SUM(U163,U145,U111,U207,U224,U83,U64,U43,U181,U119,U140:U141,U168,U170,U174,U146,U131,U154)+U164</f>
        <v>441.4</v>
      </c>
      <c r="V253" s="141">
        <f>SUM(V163,V145,V111,V207,V224,V83,V64,V43,V181,V119,V140:V141,V168,V170,V174,V146,V131,V154)+V164</f>
        <v>0</v>
      </c>
    </row>
    <row r="254" spans="1:22" s="10" customFormat="1" ht="15.75">
      <c r="A254" s="44"/>
      <c r="B254" s="8">
        <v>226</v>
      </c>
      <c r="C254" s="56" t="s">
        <v>10</v>
      </c>
      <c r="D254" s="18">
        <f aca="true" t="shared" si="142" ref="D254:I254">SUM(D21,D112,D118,D120,D135,D142,D147,D148,D155,D156,D157,D165,D171,D175,D182,D188,D208,D225,D229,)</f>
        <v>155</v>
      </c>
      <c r="E254" s="18">
        <f t="shared" si="142"/>
        <v>38.9</v>
      </c>
      <c r="F254" s="18">
        <f t="shared" si="142"/>
        <v>97</v>
      </c>
      <c r="G254" s="18">
        <f t="shared" si="142"/>
        <v>290.9</v>
      </c>
      <c r="H254" s="18">
        <f t="shared" si="142"/>
        <v>0</v>
      </c>
      <c r="I254" s="124">
        <f t="shared" si="142"/>
        <v>318</v>
      </c>
      <c r="J254" s="141">
        <f>SUM(J21,J112,J118,J120,J135,J142,J147,J148,J155,J156,J157,J165,J171,J175,J182,J188,J208,J225,J229,)+J132</f>
        <v>81.6</v>
      </c>
      <c r="K254" s="141">
        <f aca="true" t="shared" si="143" ref="K254:V254">SUM(K21,K112,K118,K120,K135,K142,K147,K148,K155,K156,K157,K165,K171,K175,K182,K188,K208,K225,K229,)+K132</f>
        <v>9</v>
      </c>
      <c r="L254" s="141">
        <f t="shared" si="143"/>
        <v>0</v>
      </c>
      <c r="M254" s="141">
        <f t="shared" si="143"/>
        <v>0</v>
      </c>
      <c r="N254" s="141">
        <f t="shared" si="143"/>
        <v>0</v>
      </c>
      <c r="O254" s="141">
        <f t="shared" si="143"/>
        <v>0</v>
      </c>
      <c r="P254" s="141">
        <f t="shared" si="143"/>
        <v>0</v>
      </c>
      <c r="Q254" s="141">
        <f t="shared" si="143"/>
        <v>0</v>
      </c>
      <c r="R254" s="141">
        <f t="shared" si="143"/>
        <v>0</v>
      </c>
      <c r="S254" s="141">
        <f t="shared" si="143"/>
        <v>0</v>
      </c>
      <c r="T254" s="141">
        <f>SUM(T21,T112,T118,T120,T135,T142,T147,T148,T155,T156,T157,T165,T171,T175,T182,T188,T208,T225,T229,)+T132</f>
        <v>10.1</v>
      </c>
      <c r="U254" s="141">
        <f t="shared" si="143"/>
        <v>91.69999999999999</v>
      </c>
      <c r="V254" s="141">
        <f t="shared" si="143"/>
        <v>0</v>
      </c>
    </row>
    <row r="255" spans="1:22" s="10" customFormat="1" ht="15.75">
      <c r="A255" s="44"/>
      <c r="B255" s="8">
        <v>231</v>
      </c>
      <c r="C255" s="56" t="s">
        <v>11</v>
      </c>
      <c r="D255" s="124">
        <f aca="true" t="shared" si="144" ref="D255:T255">SUM(D95,D243)</f>
        <v>0</v>
      </c>
      <c r="E255" s="124">
        <f t="shared" si="144"/>
        <v>0</v>
      </c>
      <c r="F255" s="124">
        <f t="shared" si="144"/>
        <v>0</v>
      </c>
      <c r="G255" s="124">
        <f t="shared" si="144"/>
        <v>0</v>
      </c>
      <c r="H255" s="124">
        <f t="shared" si="144"/>
        <v>0</v>
      </c>
      <c r="I255" s="124">
        <f t="shared" si="144"/>
        <v>0</v>
      </c>
      <c r="J255" s="141">
        <f t="shared" si="144"/>
        <v>0</v>
      </c>
      <c r="K255" s="124">
        <f>SUM(K95,K243)</f>
        <v>0</v>
      </c>
      <c r="L255" s="124">
        <f t="shared" si="144"/>
        <v>0</v>
      </c>
      <c r="M255" s="124">
        <f t="shared" si="144"/>
        <v>0</v>
      </c>
      <c r="N255" s="124">
        <f t="shared" si="144"/>
        <v>0</v>
      </c>
      <c r="O255" s="124">
        <f t="shared" si="144"/>
        <v>0</v>
      </c>
      <c r="P255" s="124">
        <f t="shared" si="144"/>
        <v>0</v>
      </c>
      <c r="Q255" s="124">
        <f t="shared" si="144"/>
        <v>0</v>
      </c>
      <c r="R255" s="124">
        <f t="shared" si="144"/>
        <v>0</v>
      </c>
      <c r="S255" s="124">
        <f t="shared" si="144"/>
        <v>0</v>
      </c>
      <c r="T255" s="141">
        <f t="shared" si="144"/>
        <v>0</v>
      </c>
      <c r="U255" s="141">
        <f>SUM(U95,U243)</f>
        <v>0</v>
      </c>
      <c r="V255" s="141">
        <f>SUM(V95,V243)</f>
        <v>0</v>
      </c>
    </row>
    <row r="256" spans="1:22" s="10" customFormat="1" ht="36.75" customHeight="1">
      <c r="A256" s="44"/>
      <c r="B256" s="8">
        <v>242</v>
      </c>
      <c r="C256" s="56" t="s">
        <v>58</v>
      </c>
      <c r="D256" s="18">
        <f aca="true" t="shared" si="145" ref="D256:T256">SUM(D139,D160)</f>
        <v>0</v>
      </c>
      <c r="E256" s="18">
        <f t="shared" si="145"/>
        <v>0</v>
      </c>
      <c r="F256" s="18">
        <f t="shared" si="145"/>
        <v>0</v>
      </c>
      <c r="G256" s="18">
        <f t="shared" si="145"/>
        <v>0</v>
      </c>
      <c r="H256" s="18">
        <f t="shared" si="145"/>
        <v>0</v>
      </c>
      <c r="I256" s="124">
        <f t="shared" si="145"/>
        <v>10</v>
      </c>
      <c r="J256" s="141">
        <f t="shared" si="145"/>
        <v>0</v>
      </c>
      <c r="K256" s="124">
        <f t="shared" si="145"/>
        <v>0</v>
      </c>
      <c r="L256" s="124">
        <f t="shared" si="145"/>
        <v>0</v>
      </c>
      <c r="M256" s="124">
        <f t="shared" si="145"/>
        <v>0</v>
      </c>
      <c r="N256" s="124">
        <f t="shared" si="145"/>
        <v>0</v>
      </c>
      <c r="O256" s="124">
        <f t="shared" si="145"/>
        <v>0</v>
      </c>
      <c r="P256" s="124">
        <f t="shared" si="145"/>
        <v>0</v>
      </c>
      <c r="Q256" s="124">
        <f t="shared" si="145"/>
        <v>0</v>
      </c>
      <c r="R256" s="124">
        <f t="shared" si="145"/>
        <v>0</v>
      </c>
      <c r="S256" s="125">
        <f t="shared" si="145"/>
        <v>0</v>
      </c>
      <c r="T256" s="141">
        <f t="shared" si="145"/>
        <v>0</v>
      </c>
      <c r="U256" s="141">
        <f>SUM(U139,U160)</f>
        <v>0</v>
      </c>
      <c r="V256" s="141">
        <f>SUM(V139,V160)</f>
        <v>0</v>
      </c>
    </row>
    <row r="257" spans="1:22" s="10" customFormat="1" ht="18.75" customHeight="1">
      <c r="A257" s="44"/>
      <c r="B257" s="8">
        <v>251</v>
      </c>
      <c r="C257" s="56" t="s">
        <v>107</v>
      </c>
      <c r="D257" s="18">
        <f aca="true" t="shared" si="146" ref="D257:I257">SUM(D85,D66,D152,D153)</f>
        <v>522</v>
      </c>
      <c r="E257" s="18">
        <f t="shared" si="146"/>
        <v>0</v>
      </c>
      <c r="F257" s="18">
        <f t="shared" si="146"/>
        <v>0</v>
      </c>
      <c r="G257" s="18">
        <f t="shared" si="146"/>
        <v>522</v>
      </c>
      <c r="H257" s="18">
        <f t="shared" si="146"/>
        <v>0</v>
      </c>
      <c r="I257" s="124">
        <f t="shared" si="146"/>
        <v>822.1</v>
      </c>
      <c r="J257" s="141">
        <f>SUM(J85:J86,J66,J152,J153)</f>
        <v>822.1</v>
      </c>
      <c r="K257" s="151">
        <f aca="true" t="shared" si="147" ref="K257:S257">SUM(K85:K86,K66,K152,K153)</f>
        <v>0</v>
      </c>
      <c r="L257" s="151">
        <f t="shared" si="147"/>
        <v>0</v>
      </c>
      <c r="M257" s="151">
        <f t="shared" si="147"/>
        <v>822.1</v>
      </c>
      <c r="N257" s="151">
        <f t="shared" si="147"/>
        <v>0</v>
      </c>
      <c r="O257" s="151">
        <f t="shared" si="147"/>
        <v>0</v>
      </c>
      <c r="P257" s="151">
        <f t="shared" si="147"/>
        <v>0</v>
      </c>
      <c r="Q257" s="151">
        <f t="shared" si="147"/>
        <v>0</v>
      </c>
      <c r="R257" s="151">
        <f t="shared" si="147"/>
        <v>0</v>
      </c>
      <c r="S257" s="151">
        <f t="shared" si="147"/>
        <v>0</v>
      </c>
      <c r="T257" s="141">
        <f>SUM(T85:T86,T66,T152,T153)</f>
        <v>0</v>
      </c>
      <c r="U257" s="141">
        <f>SUM(U85:U86,U66,U152,U153)</f>
        <v>822.1</v>
      </c>
      <c r="V257" s="141">
        <f>SUM(V85:V86,V66,V152,V153)</f>
        <v>121.2</v>
      </c>
    </row>
    <row r="258" spans="1:22" s="10" customFormat="1" ht="15.75" hidden="1">
      <c r="A258" s="44"/>
      <c r="B258" s="8">
        <v>262</v>
      </c>
      <c r="C258" s="56" t="s">
        <v>36</v>
      </c>
      <c r="D258" s="18">
        <f aca="true" t="shared" si="148" ref="D258:T258">SUM(D67,D87,D45)</f>
        <v>0</v>
      </c>
      <c r="E258" s="18">
        <f t="shared" si="148"/>
        <v>0</v>
      </c>
      <c r="F258" s="18">
        <f t="shared" si="148"/>
        <v>0</v>
      </c>
      <c r="G258" s="18">
        <f t="shared" si="148"/>
        <v>0</v>
      </c>
      <c r="H258" s="18">
        <f t="shared" si="148"/>
        <v>0</v>
      </c>
      <c r="I258" s="124">
        <f t="shared" si="148"/>
        <v>0</v>
      </c>
      <c r="J258" s="141">
        <f t="shared" si="148"/>
        <v>0</v>
      </c>
      <c r="K258" s="124">
        <f t="shared" si="148"/>
        <v>0</v>
      </c>
      <c r="L258" s="124">
        <f t="shared" si="148"/>
        <v>0</v>
      </c>
      <c r="M258" s="124">
        <f t="shared" si="148"/>
        <v>0</v>
      </c>
      <c r="N258" s="124">
        <f t="shared" si="148"/>
        <v>0</v>
      </c>
      <c r="O258" s="124">
        <f t="shared" si="148"/>
        <v>0</v>
      </c>
      <c r="P258" s="124">
        <f t="shared" si="148"/>
        <v>0</v>
      </c>
      <c r="Q258" s="124">
        <f t="shared" si="148"/>
        <v>0</v>
      </c>
      <c r="R258" s="124">
        <f t="shared" si="148"/>
        <v>0</v>
      </c>
      <c r="S258" s="125">
        <f t="shared" si="148"/>
        <v>0</v>
      </c>
      <c r="T258" s="141">
        <f t="shared" si="148"/>
        <v>0</v>
      </c>
      <c r="U258" s="141">
        <f>SUM(U67,U87,U45)</f>
        <v>0</v>
      </c>
      <c r="V258" s="141">
        <f>SUM(V67,V87,V45)</f>
        <v>0</v>
      </c>
    </row>
    <row r="259" spans="1:22" s="10" customFormat="1" ht="31.5" hidden="1">
      <c r="A259" s="44"/>
      <c r="B259" s="8">
        <v>263</v>
      </c>
      <c r="C259" s="56" t="s">
        <v>44</v>
      </c>
      <c r="D259" s="18">
        <f aca="true" t="shared" si="149" ref="D259:T259">SUM(D68,D88,D228)</f>
        <v>68</v>
      </c>
      <c r="E259" s="18">
        <f t="shared" si="149"/>
        <v>7.4</v>
      </c>
      <c r="F259" s="18">
        <f t="shared" si="149"/>
        <v>7</v>
      </c>
      <c r="G259" s="18">
        <f t="shared" si="149"/>
        <v>82.4</v>
      </c>
      <c r="H259" s="18">
        <f t="shared" si="149"/>
        <v>0</v>
      </c>
      <c r="I259" s="124">
        <f t="shared" si="149"/>
        <v>110</v>
      </c>
      <c r="J259" s="141">
        <f t="shared" si="149"/>
        <v>54.5</v>
      </c>
      <c r="K259" s="124">
        <f t="shared" si="149"/>
        <v>30</v>
      </c>
      <c r="L259" s="124">
        <f t="shared" si="149"/>
        <v>24.5</v>
      </c>
      <c r="M259" s="124">
        <f t="shared" si="149"/>
        <v>0</v>
      </c>
      <c r="N259" s="124">
        <f t="shared" si="149"/>
        <v>0</v>
      </c>
      <c r="O259" s="124">
        <f t="shared" si="149"/>
        <v>0</v>
      </c>
      <c r="P259" s="124">
        <f t="shared" si="149"/>
        <v>0</v>
      </c>
      <c r="Q259" s="124">
        <f t="shared" si="149"/>
        <v>0</v>
      </c>
      <c r="R259" s="124">
        <f t="shared" si="149"/>
        <v>0</v>
      </c>
      <c r="S259" s="125">
        <f t="shared" si="149"/>
        <v>0</v>
      </c>
      <c r="T259" s="141">
        <f t="shared" si="149"/>
        <v>0</v>
      </c>
      <c r="U259" s="141">
        <f>SUM(U68,U88,U228)</f>
        <v>54.5</v>
      </c>
      <c r="V259" s="141">
        <f>SUM(V68,V88,V228)</f>
        <v>8.1</v>
      </c>
    </row>
    <row r="260" spans="1:22" s="10" customFormat="1" ht="15.75">
      <c r="A260" s="44"/>
      <c r="B260" s="8">
        <v>290</v>
      </c>
      <c r="C260" s="56" t="s">
        <v>12</v>
      </c>
      <c r="D260" s="18">
        <f>SUM(D26,D189,D209,D236,D230,D121)</f>
        <v>58</v>
      </c>
      <c r="E260" s="18">
        <f aca="true" t="shared" si="150" ref="E260:T260">SUM(E26,E189,E209,E236,E230,E121)</f>
        <v>0.1</v>
      </c>
      <c r="F260" s="18">
        <f t="shared" si="150"/>
        <v>20</v>
      </c>
      <c r="G260" s="18">
        <f t="shared" si="150"/>
        <v>78.1</v>
      </c>
      <c r="H260" s="18">
        <f t="shared" si="150"/>
        <v>0</v>
      </c>
      <c r="I260" s="124">
        <f t="shared" si="150"/>
        <v>75</v>
      </c>
      <c r="J260" s="220">
        <f t="shared" si="150"/>
        <v>33</v>
      </c>
      <c r="K260" s="18">
        <f t="shared" si="150"/>
        <v>15</v>
      </c>
      <c r="L260" s="18">
        <f t="shared" si="150"/>
        <v>0</v>
      </c>
      <c r="M260" s="18">
        <f t="shared" si="150"/>
        <v>0</v>
      </c>
      <c r="N260" s="18">
        <f t="shared" si="150"/>
        <v>0</v>
      </c>
      <c r="O260" s="18">
        <f t="shared" si="150"/>
        <v>0</v>
      </c>
      <c r="P260" s="18">
        <f t="shared" si="150"/>
        <v>0</v>
      </c>
      <c r="Q260" s="18">
        <f t="shared" si="150"/>
        <v>0</v>
      </c>
      <c r="R260" s="18">
        <f t="shared" si="150"/>
        <v>0</v>
      </c>
      <c r="S260" s="18">
        <f t="shared" si="150"/>
        <v>0</v>
      </c>
      <c r="T260" s="141">
        <f t="shared" si="150"/>
        <v>3</v>
      </c>
      <c r="U260" s="141">
        <f>SUM(U26,U189,U209,U236,U230,U121)</f>
        <v>36</v>
      </c>
      <c r="V260" s="23">
        <f>SUM(V26,V189,V209,V236,V230,V121)</f>
        <v>0.7</v>
      </c>
    </row>
    <row r="261" spans="1:22" s="10" customFormat="1" ht="15.75">
      <c r="A261" s="44"/>
      <c r="B261" s="8">
        <v>310</v>
      </c>
      <c r="C261" s="56" t="s">
        <v>14</v>
      </c>
      <c r="D261" s="151">
        <f aca="true" t="shared" si="151" ref="D261:I261">SUM(D28,D114,D211,D239,D177,D150,D122)</f>
        <v>400</v>
      </c>
      <c r="E261" s="151">
        <f t="shared" si="151"/>
        <v>0</v>
      </c>
      <c r="F261" s="151">
        <f t="shared" si="151"/>
        <v>85</v>
      </c>
      <c r="G261" s="151">
        <f t="shared" si="151"/>
        <v>485</v>
      </c>
      <c r="H261" s="151">
        <f t="shared" si="151"/>
        <v>0</v>
      </c>
      <c r="I261" s="151">
        <f t="shared" si="151"/>
        <v>162</v>
      </c>
      <c r="J261" s="141">
        <f aca="true" t="shared" si="152" ref="J261:T261">SUM(J28,J114,J211,J239,J177,J150,J122)</f>
        <v>62</v>
      </c>
      <c r="K261" s="124">
        <f t="shared" si="152"/>
        <v>2</v>
      </c>
      <c r="L261" s="124">
        <f t="shared" si="152"/>
        <v>0</v>
      </c>
      <c r="M261" s="124">
        <f t="shared" si="152"/>
        <v>0</v>
      </c>
      <c r="N261" s="124">
        <f t="shared" si="152"/>
        <v>0</v>
      </c>
      <c r="O261" s="124">
        <f t="shared" si="152"/>
        <v>0</v>
      </c>
      <c r="P261" s="124">
        <f t="shared" si="152"/>
        <v>0</v>
      </c>
      <c r="Q261" s="124">
        <f t="shared" si="152"/>
        <v>0</v>
      </c>
      <c r="R261" s="124">
        <f t="shared" si="152"/>
        <v>0</v>
      </c>
      <c r="S261" s="125">
        <f t="shared" si="152"/>
        <v>0</v>
      </c>
      <c r="T261" s="141">
        <f t="shared" si="152"/>
        <v>-3</v>
      </c>
      <c r="U261" s="141">
        <f>SUM(U28,U114,U211,U239,U177,U150,U122)</f>
        <v>59</v>
      </c>
      <c r="V261" s="141">
        <f>SUM(V28,V114,V211,V239,V177,V150,V122)</f>
        <v>0</v>
      </c>
    </row>
    <row r="262" spans="1:22" s="10" customFormat="1" ht="15.75">
      <c r="A262" s="44"/>
      <c r="B262" s="8">
        <v>340</v>
      </c>
      <c r="C262" s="56" t="s">
        <v>15</v>
      </c>
      <c r="D262" s="151">
        <f aca="true" t="shared" si="153" ref="D262:I262">SUM(D29,D115,D123,D129,D212,D240,D178,D191,D172)</f>
        <v>145</v>
      </c>
      <c r="E262" s="151">
        <f t="shared" si="153"/>
        <v>25</v>
      </c>
      <c r="F262" s="151">
        <f t="shared" si="153"/>
        <v>95</v>
      </c>
      <c r="G262" s="151">
        <f t="shared" si="153"/>
        <v>265</v>
      </c>
      <c r="H262" s="151">
        <f t="shared" si="153"/>
        <v>0</v>
      </c>
      <c r="I262" s="151">
        <f t="shared" si="153"/>
        <v>351.5</v>
      </c>
      <c r="J262" s="141">
        <f>SUM(J29,J115,J123,J129,J212,J240,J178,J191,J172)+J133</f>
        <v>58.5</v>
      </c>
      <c r="K262" s="141">
        <f aca="true" t="shared" si="154" ref="K262:V262">SUM(K29,K115,K123,K129,K212,K240,K178,K191,K172)+K133</f>
        <v>6</v>
      </c>
      <c r="L262" s="141">
        <f t="shared" si="154"/>
        <v>0</v>
      </c>
      <c r="M262" s="141">
        <f t="shared" si="154"/>
        <v>0</v>
      </c>
      <c r="N262" s="141">
        <f t="shared" si="154"/>
        <v>0</v>
      </c>
      <c r="O262" s="141">
        <f t="shared" si="154"/>
        <v>0</v>
      </c>
      <c r="P262" s="141">
        <f t="shared" si="154"/>
        <v>0</v>
      </c>
      <c r="Q262" s="141">
        <f t="shared" si="154"/>
        <v>0</v>
      </c>
      <c r="R262" s="141">
        <f t="shared" si="154"/>
        <v>0.8</v>
      </c>
      <c r="S262" s="141">
        <f t="shared" si="154"/>
        <v>4</v>
      </c>
      <c r="T262" s="141">
        <f>SUM(T29,T115,T123,T129,T212,T240,T178,T191,T172)+T133</f>
        <v>-5.399999999999999</v>
      </c>
      <c r="U262" s="141">
        <f t="shared" si="154"/>
        <v>53.1</v>
      </c>
      <c r="V262" s="141">
        <f t="shared" si="154"/>
        <v>0</v>
      </c>
    </row>
    <row r="263" spans="1:22" s="28" customFormat="1" ht="19.5" customHeight="1" thickBot="1">
      <c r="A263" s="45"/>
      <c r="B263" s="46"/>
      <c r="C263" s="47" t="s">
        <v>43</v>
      </c>
      <c r="D263" s="48">
        <f aca="true" t="shared" si="155" ref="D263:I263">SUM(D246:D262)</f>
        <v>7726.7</v>
      </c>
      <c r="E263" s="48">
        <f t="shared" si="155"/>
        <v>498.7</v>
      </c>
      <c r="F263" s="48">
        <f t="shared" si="155"/>
        <v>1664.8000000000002</v>
      </c>
      <c r="G263" s="48">
        <f t="shared" si="155"/>
        <v>9890.2</v>
      </c>
      <c r="H263" s="48">
        <f t="shared" si="155"/>
        <v>0</v>
      </c>
      <c r="I263" s="111">
        <f t="shared" si="155"/>
        <v>10043.500000000002</v>
      </c>
      <c r="J263" s="205">
        <f>SUM(J246:J262)</f>
        <v>6523.100000000001</v>
      </c>
      <c r="K263" s="111">
        <f>SUM(K246:K262)</f>
        <v>592.5999999999999</v>
      </c>
      <c r="L263" s="111">
        <f aca="true" t="shared" si="156" ref="L263:S263">SUM(L246:L262)</f>
        <v>1326.2</v>
      </c>
      <c r="M263" s="111">
        <f t="shared" si="156"/>
        <v>1174.1</v>
      </c>
      <c r="N263" s="111">
        <f t="shared" si="156"/>
        <v>2684.0000000000005</v>
      </c>
      <c r="O263" s="111">
        <f t="shared" si="156"/>
        <v>0</v>
      </c>
      <c r="P263" s="111">
        <f>SUM(P246:P262)</f>
        <v>0</v>
      </c>
      <c r="Q263" s="111">
        <f t="shared" si="156"/>
        <v>368</v>
      </c>
      <c r="R263" s="111">
        <f t="shared" si="156"/>
        <v>94.99999999999999</v>
      </c>
      <c r="S263" s="158">
        <f t="shared" si="156"/>
        <v>84.9</v>
      </c>
      <c r="T263" s="205">
        <f>SUM(T246:T262)+0.1</f>
        <v>78.09999999999985</v>
      </c>
      <c r="U263" s="205">
        <f>SUM(U246:U262)</f>
        <v>6601.2</v>
      </c>
      <c r="V263" s="205">
        <f>SUM(V246:V262)</f>
        <v>893.9000000000001</v>
      </c>
    </row>
    <row r="264" ht="12.75">
      <c r="I264" s="110"/>
    </row>
    <row r="265" ht="12.75">
      <c r="I265" s="110"/>
    </row>
    <row r="266" ht="12.75">
      <c r="I266" s="110"/>
    </row>
    <row r="267" spans="9:22" ht="12.75">
      <c r="I267" s="110"/>
      <c r="J267" s="104"/>
      <c r="T267" s="104"/>
      <c r="U267" s="104"/>
      <c r="V267" s="104"/>
    </row>
    <row r="269" spans="10:22" ht="12.75"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  <c r="V269" s="110"/>
    </row>
  </sheetData>
  <sheetProtection formatCells="0" formatColumns="0" formatRows="0" insertColumns="0" insertRows="0" insertHyperlinks="0" deleteColumns="0" deleteRows="0" sort="0" autoFilter="0" pivotTables="0"/>
  <mergeCells count="30">
    <mergeCell ref="M1:S1"/>
    <mergeCell ref="A193:C193"/>
    <mergeCell ref="B126:C126"/>
    <mergeCell ref="A244:C244"/>
    <mergeCell ref="A241:C241"/>
    <mergeCell ref="A192:C192"/>
    <mergeCell ref="A214:C214"/>
    <mergeCell ref="A232:C232"/>
    <mergeCell ref="A227:C227"/>
    <mergeCell ref="A213:C213"/>
    <mergeCell ref="A242:C242"/>
    <mergeCell ref="A125:C125"/>
    <mergeCell ref="A8:I8"/>
    <mergeCell ref="A9:C9"/>
    <mergeCell ref="A117:C117"/>
    <mergeCell ref="A180:C180"/>
    <mergeCell ref="B134:C134"/>
    <mergeCell ref="A185:C185"/>
    <mergeCell ref="A124:C124"/>
    <mergeCell ref="A100:C100"/>
    <mergeCell ref="T1:V1"/>
    <mergeCell ref="A4:V4"/>
    <mergeCell ref="A184:C184"/>
    <mergeCell ref="A179:C179"/>
    <mergeCell ref="A136:C136"/>
    <mergeCell ref="A116:C116"/>
    <mergeCell ref="B130:C130"/>
    <mergeCell ref="B143:C143"/>
    <mergeCell ref="B138:C138"/>
    <mergeCell ref="B161:C161"/>
  </mergeCells>
  <printOptions/>
  <pageMargins left="0.2755905511811024" right="0.1968503937007874" top="0.31496062992125984" bottom="0.1968503937007874" header="0" footer="0"/>
  <pageSetup fitToHeight="0" fitToWidth="1" horizontalDpi="600" verticalDpi="600" orientation="portrait" paperSize="9" scale="83" r:id="rId1"/>
  <rowBreaks count="1" manualBreakCount="1">
    <brk id="11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2014-11-16T07:22:16Z</cp:lastPrinted>
  <dcterms:created xsi:type="dcterms:W3CDTF">2007-10-26T05:01:23Z</dcterms:created>
  <dcterms:modified xsi:type="dcterms:W3CDTF">2015-03-31T00:00:01Z</dcterms:modified>
  <cp:category/>
  <cp:version/>
  <cp:contentType/>
  <cp:contentStatus/>
</cp:coreProperties>
</file>