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2015" sheetId="1" r:id="rId1"/>
    <sheet name="2016" sheetId="2" r:id="rId2"/>
    <sheet name="2017" sheetId="3" r:id="rId3"/>
  </sheets>
  <definedNames>
    <definedName name="_xlnm.Print_Titles" localSheetId="0">'2015'!$9:$9</definedName>
    <definedName name="_xlnm.Print_Titles" localSheetId="1">'2016'!$9:$9</definedName>
    <definedName name="_xlnm.Print_Titles" localSheetId="2">'2017'!$9:$9</definedName>
    <definedName name="_xlnm.Print_Area" localSheetId="0">'2015'!$A$1:$S$261</definedName>
    <definedName name="_xlnm.Print_Area" localSheetId="1">'2016'!$A$1:$S$261</definedName>
    <definedName name="_xlnm.Print_Area" localSheetId="2">'2017'!$A$1:$S$261</definedName>
  </definedNames>
  <calcPr fullCalcOnLoad="1" refMode="R1C1"/>
</workbook>
</file>

<file path=xl/sharedStrings.xml><?xml version="1.0" encoding="utf-8"?>
<sst xmlns="http://schemas.openxmlformats.org/spreadsheetml/2006/main" count="1593" uniqueCount="184">
  <si>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</si>
  <si>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</si>
  <si>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</si>
  <si>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</si>
  <si>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</si>
  <si>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</si>
  <si>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</si>
  <si>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</si>
  <si>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</si>
  <si>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</si>
  <si>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</si>
  <si>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</si>
  <si>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</si>
  <si>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</si>
  <si>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</si>
  <si>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</si>
  <si>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</si>
  <si>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</si>
  <si>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</si>
  <si>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</si>
  <si>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</si>
  <si>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</si>
  <si>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</si>
  <si>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</si>
  <si>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</si>
  <si>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</si>
  <si>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</si>
  <si>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</si>
  <si>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</si>
  <si>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</si>
  <si>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</si>
  <si>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</si>
  <si>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</si>
  <si>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09.08</t>
  </si>
  <si>
    <t>05.03</t>
  </si>
  <si>
    <t>итого по разделу 11</t>
  </si>
  <si>
    <t xml:space="preserve">пособия по социальной помощи населению                  </t>
  </si>
  <si>
    <t>290</t>
  </si>
  <si>
    <t>07.07</t>
  </si>
  <si>
    <t>итого по разделу 07</t>
  </si>
  <si>
    <t>ИТОГО:</t>
  </si>
  <si>
    <t>РАЗДЕЛ 09.00 ЗДРАВООХРАНЕНИЕ, 
ФИЗИЧЕСКАЯ КУЛЬТУРА И СПОРТ</t>
  </si>
  <si>
    <t>перечисления другим бюджетам бюджетной системы РФ</t>
  </si>
  <si>
    <t>проверка</t>
  </si>
  <si>
    <t>социальные пенсии, пособия,выплачиваемые орг-ми сектора гос.упр-ния</t>
  </si>
  <si>
    <t>пособия по социальной промощи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</si>
  <si>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</si>
  <si>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</si>
  <si>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</si>
  <si>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</si>
  <si>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</si>
  <si>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</si>
  <si>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</si>
  <si>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</si>
  <si>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</si>
  <si>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</si>
  <si>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уличное освещение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</si>
  <si>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</si>
  <si>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</si>
  <si>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</si>
  <si>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</si>
  <si>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</si>
  <si>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</si>
  <si>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</si>
  <si>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</si>
  <si>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</si>
  <si>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</si>
  <si>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</si>
  <si>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др. вопросы в обл. нац. без-сти и правоохр-ой деят-сти</t>
  </si>
  <si>
    <t>защита насел-я и территории от последствий чрезвыч. сит. природ. и техноген. хар-ра, гражданская оборона</t>
  </si>
  <si>
    <t>РАЗДЕЛ 08.00 КУЛЬТУРА, КИНЕМАТОГРАФИЯ, СРЕДСТВА МАССОВОЙ ИНФОРМАЦИИ</t>
  </si>
  <si>
    <t>08.01</t>
  </si>
  <si>
    <t>итого по разделу 08</t>
  </si>
  <si>
    <t>0908</t>
  </si>
  <si>
    <t>охрана семьи и детства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</si>
  <si>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</si>
  <si>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</si>
  <si>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</si>
  <si>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</si>
  <si>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</si>
  <si>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</si>
  <si>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</si>
  <si>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</si>
  <si>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</si>
  <si>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</si>
  <si>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</si>
  <si>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</si>
  <si>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капремонт жилищного фонда</t>
  </si>
  <si>
    <t>обследование жилых домов</t>
  </si>
  <si>
    <t>Коммунальное хозяйство</t>
  </si>
  <si>
    <t>Благоустройство</t>
  </si>
  <si>
    <t>озеленение</t>
  </si>
  <si>
    <t>собственные</t>
  </si>
  <si>
    <t>дотация
на выравнивание
ОБ</t>
  </si>
  <si>
    <t>ВУС</t>
  </si>
  <si>
    <t>тыс.руб.</t>
  </si>
  <si>
    <t>обеспечение пожарной безопасности</t>
  </si>
  <si>
    <t>01.13</t>
  </si>
  <si>
    <t>РАЗДЕЛ 11.00 ФИЗИЧЕСКАЯ КУЛЬТУРА И СПОРТ</t>
  </si>
  <si>
    <t>11.05</t>
  </si>
  <si>
    <t>251</t>
  </si>
  <si>
    <t>итого по разделу 14</t>
  </si>
  <si>
    <t>в т.ч.</t>
  </si>
  <si>
    <t>дефицит</t>
  </si>
  <si>
    <t>04.01</t>
  </si>
  <si>
    <t>211</t>
  </si>
  <si>
    <t>213</t>
  </si>
  <si>
    <t>Погашение кредита</t>
  </si>
  <si>
    <t>профицит</t>
  </si>
  <si>
    <t>общеэкономические вопросы</t>
  </si>
  <si>
    <t>РАЗДЕЛ 07.00 ОБРАЗОВАНИЕ</t>
  </si>
  <si>
    <t xml:space="preserve">перечисления другим бюджетам бюджетной системы </t>
  </si>
  <si>
    <t>гос.полномочия  в сфере водоснабжения, водоотведения</t>
  </si>
  <si>
    <t>Дотация РФФП</t>
  </si>
  <si>
    <t>04.09</t>
  </si>
  <si>
    <t>ОБ ДЦП "Развитие автомобильных дорог местного значения"( дороги)</t>
  </si>
  <si>
    <t>содержание уличного освещения</t>
  </si>
  <si>
    <t xml:space="preserve">Другие вопросы в области национ. экономики </t>
  </si>
  <si>
    <t>263</t>
  </si>
  <si>
    <t>ДЦП "Чистая вода"</t>
  </si>
  <si>
    <t>Инж. Геологические изыскания</t>
  </si>
  <si>
    <t>Проектно-сметная документация</t>
  </si>
  <si>
    <t>ноябрь</t>
  </si>
  <si>
    <t>декабрь</t>
  </si>
  <si>
    <t>Ожидаемое 
исполнение
за 2013 год</t>
  </si>
  <si>
    <t>ожидаемая КЗ
на 01.01.2014 г.</t>
  </si>
  <si>
    <t>Исполнение 
на 01.11.2013 г.</t>
  </si>
  <si>
    <t>"Модернизация объектов коммун.инф-ры" подготовка к зиме</t>
  </si>
  <si>
    <t>ОБ "Модернизация объектов коммун.инф-ры" подготовка к зиме</t>
  </si>
  <si>
    <t>МБ "Модернизация объектов коммун.инф-ры" подготовка к зиме</t>
  </si>
  <si>
    <t>ДЦП "Развитие автомобильных дорог местного значения" (дворы)</t>
  </si>
  <si>
    <t xml:space="preserve">ДЦП "Модернизация объектов коммун.инф-ры" </t>
  </si>
  <si>
    <t xml:space="preserve">ОБ ДЦП "Чистая вода" </t>
  </si>
  <si>
    <t xml:space="preserve">МБ ДЦП "Чистая вода" </t>
  </si>
  <si>
    <t>Программа энергосбережения и повышение энергетич.эффективности на 2011-2015гг</t>
  </si>
  <si>
    <t>ОБ программа "Энергосбережение и пов. энергет.эффек-ти"</t>
  </si>
  <si>
    <t>МБ программа "Энергосбережение и пов. энергет.эффек-ти"</t>
  </si>
  <si>
    <t>10.01</t>
  </si>
  <si>
    <t>заработная плата согласно  итого</t>
  </si>
  <si>
    <t>начисления на выплаты по оплате труда ИТОГО</t>
  </si>
  <si>
    <t>заработная плата  (ИТОГО)</t>
  </si>
  <si>
    <t>Доходы 2014 год</t>
  </si>
  <si>
    <t>Доходы 2015 год</t>
  </si>
  <si>
    <t>Доходы 2016 год</t>
  </si>
  <si>
    <t>Условно утв 2,5% 2015 год</t>
  </si>
  <si>
    <t>Дор.фонд 2015 год</t>
  </si>
  <si>
    <t>Дор.фонд 2016 год</t>
  </si>
  <si>
    <t>Условно утв 5% 2016 год</t>
  </si>
  <si>
    <t>в том.числе</t>
  </si>
  <si>
    <t>РАЗДЕЛ 13</t>
  </si>
  <si>
    <t>231</t>
  </si>
  <si>
    <t>13.01</t>
  </si>
  <si>
    <t>итого по разделу 13</t>
  </si>
  <si>
    <t>Условно утв.расходы</t>
  </si>
  <si>
    <t>Условно утв. Расходы</t>
  </si>
  <si>
    <t>РАСЧЁТ ПО ФУНКЦИОНАЛЬНОЙ СТРУКТУРЕ РАСХОДОВ
БЮДЖЕТА СЕМИГОРСКОГО СЕЛЬСКОГО ПОСЕЛЕНИЯ НА 2015 ГОД</t>
  </si>
  <si>
    <t>Потребность
на 2015 год</t>
  </si>
  <si>
    <t>Сумма
на 2015 год</t>
  </si>
  <si>
    <t>РАСЧЁТ ПО ФУНКЦИОНАЛЬНОЙ СТРУКТУРЕ РАСХОДОВ
БЮДЖЕТА СЕМИГОРСКОГО СЕЛЬСКОГО ПОСЕЛЕНИЯ НА 2016 ГОД</t>
  </si>
  <si>
    <t>Сумма
на 2016 год</t>
  </si>
  <si>
    <t>Потребность
на 2016 год</t>
  </si>
  <si>
    <t>РАСЧЁТ ПО ФУНКЦИОНАЛЬНОЙ СТРУКТУРЕ РАСХОДОВ
БЮДЖЕТА СЕМИГОРСКОГО СЕЛЬСКОГО ПОСЕЛЕНИЯ НА 2017 ГОД</t>
  </si>
  <si>
    <t>Справочная № 1 к решению Думы
Семигорского сельского поселения
"О бюджете Семигорского
сельского поселения на 2015 год и на
плановый период 2016 и 2017 годов "
от "____" ___________ 2014 года №___</t>
  </si>
  <si>
    <t>Сумма
на 2017 год</t>
  </si>
  <si>
    <t>Акцизы</t>
  </si>
  <si>
    <t>Субвенция</t>
  </si>
  <si>
    <t>Потребность
на 2017 год</t>
  </si>
  <si>
    <r>
      <t>заработная плата согласно (</t>
    </r>
    <r>
      <rPr>
        <b/>
        <i/>
        <sz val="12"/>
        <color indexed="10"/>
        <rFont val="Times New Roman"/>
        <family val="1"/>
      </rPr>
      <t>мун.служ.)</t>
    </r>
  </si>
  <si>
    <r>
      <t>заработная плата согласно</t>
    </r>
    <r>
      <rPr>
        <b/>
        <i/>
        <sz val="12"/>
        <color indexed="10"/>
        <rFont val="Times New Roman"/>
        <family val="1"/>
      </rPr>
      <t xml:space="preserve"> (прочий персон.)</t>
    </r>
  </si>
  <si>
    <r>
      <t xml:space="preserve">начисления на выплаты по оплате труда </t>
    </r>
    <r>
      <rPr>
        <b/>
        <i/>
        <sz val="12"/>
        <color indexed="10"/>
        <rFont val="Times New Roman"/>
        <family val="1"/>
      </rPr>
      <t>(мун.служ.)</t>
    </r>
  </si>
  <si>
    <r>
      <t xml:space="preserve">начисления на выплаты по оплате труда </t>
    </r>
    <r>
      <rPr>
        <b/>
        <i/>
        <sz val="12"/>
        <color indexed="10"/>
        <rFont val="Times New Roman"/>
        <family val="1"/>
      </rPr>
      <t>(прочий персон.)</t>
    </r>
  </si>
  <si>
    <r>
      <t xml:space="preserve">заработная плата  </t>
    </r>
    <r>
      <rPr>
        <b/>
        <i/>
        <sz val="12"/>
        <color indexed="10"/>
        <rFont val="Times New Roman"/>
        <family val="1"/>
      </rPr>
      <t>(вспомогательный персонал)</t>
    </r>
  </si>
  <si>
    <r>
      <t xml:space="preserve">заработная плата </t>
    </r>
    <r>
      <rPr>
        <b/>
        <i/>
        <sz val="12"/>
        <color indexed="10"/>
        <rFont val="Times New Roman"/>
        <family val="1"/>
      </rPr>
      <t xml:space="preserve"> (основной персонал)</t>
    </r>
  </si>
  <si>
    <r>
      <t>начисления на выплаты по оплате труда</t>
    </r>
    <r>
      <rPr>
        <b/>
        <i/>
        <sz val="12"/>
        <color indexed="10"/>
        <rFont val="Times New Roman"/>
        <family val="1"/>
      </rPr>
      <t xml:space="preserve"> (основной перс.)</t>
    </r>
  </si>
  <si>
    <r>
      <t xml:space="preserve">начисления на выплаты по оплате труда </t>
    </r>
    <r>
      <rPr>
        <b/>
        <i/>
        <sz val="12"/>
        <color indexed="10"/>
        <rFont val="Times New Roman"/>
        <family val="1"/>
      </rPr>
      <t>(вспом.персон.)</t>
    </r>
  </si>
  <si>
    <t>Субсидия на з/плату главы, мун.служ, осн.перс. культуры</t>
  </si>
  <si>
    <r>
      <t>заработная плата согласно (</t>
    </r>
    <r>
      <rPr>
        <b/>
        <i/>
        <sz val="12"/>
        <color indexed="10"/>
        <rFont val="Times New Roman"/>
        <family val="1"/>
      </rPr>
      <t>мун.служ.)</t>
    </r>
  </si>
  <si>
    <r>
      <t>заработная плата согласно</t>
    </r>
    <r>
      <rPr>
        <b/>
        <i/>
        <sz val="12"/>
        <color indexed="10"/>
        <rFont val="Times New Roman"/>
        <family val="1"/>
      </rPr>
      <t xml:space="preserve"> (прочий персон.)</t>
    </r>
  </si>
  <si>
    <r>
      <t xml:space="preserve">начисления на выплаты по оплате труда </t>
    </r>
    <r>
      <rPr>
        <b/>
        <i/>
        <sz val="12"/>
        <color indexed="10"/>
        <rFont val="Times New Roman"/>
        <family val="1"/>
      </rPr>
      <t>(мун.служ.)</t>
    </r>
  </si>
  <si>
    <r>
      <t xml:space="preserve">начисления на выплаты по оплате труда </t>
    </r>
    <r>
      <rPr>
        <b/>
        <i/>
        <sz val="12"/>
        <color indexed="10"/>
        <rFont val="Times New Roman"/>
        <family val="1"/>
      </rPr>
      <t>(прочий персон.)</t>
    </r>
  </si>
  <si>
    <r>
      <t xml:space="preserve">заработная плата </t>
    </r>
    <r>
      <rPr>
        <b/>
        <i/>
        <sz val="12"/>
        <color indexed="10"/>
        <rFont val="Times New Roman"/>
        <family val="1"/>
      </rPr>
      <t xml:space="preserve"> (основной персонал)</t>
    </r>
  </si>
  <si>
    <r>
      <t xml:space="preserve">заработная плата  </t>
    </r>
    <r>
      <rPr>
        <b/>
        <i/>
        <sz val="12"/>
        <color indexed="10"/>
        <rFont val="Times New Roman"/>
        <family val="1"/>
      </rPr>
      <t>(вспомогательный персонал)</t>
    </r>
  </si>
  <si>
    <r>
      <t>начисления на выплаты по оплате труда</t>
    </r>
    <r>
      <rPr>
        <b/>
        <i/>
        <sz val="12"/>
        <color indexed="10"/>
        <rFont val="Times New Roman"/>
        <family val="1"/>
      </rPr>
      <t xml:space="preserve"> (основной перс.)</t>
    </r>
  </si>
  <si>
    <r>
      <t xml:space="preserve">начисления на выплаты по оплате труда </t>
    </r>
    <r>
      <rPr>
        <b/>
        <i/>
        <sz val="12"/>
        <color indexed="10"/>
        <rFont val="Times New Roman"/>
        <family val="1"/>
      </rPr>
      <t>(вспом.персон.)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</si>
</sst>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#,##0.0000"/>
    <numFmt numFmtId="172" formatCode="0.000"/>
    <numFmt numFmtId="173" formatCode="0.0000"/>
  </numFmts>
  <fonts count="5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" borderId="2" applyNumberFormat="0" applyAlignment="0" applyProtection="0"/>
    <xf numFmtId="0" fontId="4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3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0" borderId="7" applyNumberFormat="0" applyAlignment="0" applyProtection="0"/>
    <xf numFmtId="0" fontId="2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7" borderId="10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6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7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6" fillId="25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0" fontId="8" fillId="7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25" borderId="10" xfId="0" applyFont="1" applyFill="1" applyBorder="1" applyAlignment="1">
      <alignment vertical="center"/>
    </xf>
    <xf numFmtId="0" fontId="8" fillId="25" borderId="10" xfId="0" applyFont="1" applyFill="1" applyBorder="1" applyAlignment="1">
      <alignment horizontal="center" vertical="center"/>
    </xf>
    <xf numFmtId="3" fontId="8" fillId="25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25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7" borderId="11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25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25" borderId="12" xfId="0" applyFont="1" applyFill="1" applyBorder="1" applyAlignment="1">
      <alignment vertical="center"/>
    </xf>
    <xf numFmtId="0" fontId="8" fillId="25" borderId="13" xfId="0" applyFont="1" applyFill="1" applyBorder="1" applyAlignment="1">
      <alignment horizontal="center" vertical="center"/>
    </xf>
    <xf numFmtId="0" fontId="8" fillId="25" borderId="13" xfId="0" applyFont="1" applyFill="1" applyBorder="1" applyAlignment="1">
      <alignment vertical="center"/>
    </xf>
    <xf numFmtId="3" fontId="8" fillId="25" borderId="13" xfId="0" applyNumberFormat="1" applyFont="1" applyFill="1" applyBorder="1" applyAlignment="1">
      <alignment vertical="center"/>
    </xf>
    <xf numFmtId="0" fontId="3" fillId="25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7" borderId="10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1" fontId="4" fillId="0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7" fillId="0" borderId="14" xfId="0" applyFont="1" applyBorder="1" applyAlignment="1">
      <alignment horizontal="right" vertical="center"/>
    </xf>
    <xf numFmtId="3" fontId="5" fillId="25" borderId="10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20" fillId="0" borderId="1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3" fontId="21" fillId="2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/>
    </xf>
    <xf numFmtId="169" fontId="3" fillId="0" borderId="17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25" borderId="24" xfId="0" applyFont="1" applyFill="1" applyBorder="1" applyAlignment="1">
      <alignment vertical="center"/>
    </xf>
    <xf numFmtId="0" fontId="4" fillId="25" borderId="25" xfId="0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" fillId="26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164" fontId="8" fillId="25" borderId="13" xfId="0" applyNumberFormat="1" applyFont="1" applyFill="1" applyBorder="1" applyAlignment="1">
      <alignment vertical="center"/>
    </xf>
    <xf numFmtId="164" fontId="20" fillId="0" borderId="10" xfId="0" applyNumberFormat="1" applyFont="1" applyBorder="1" applyAlignment="1">
      <alignment vertical="center"/>
    </xf>
    <xf numFmtId="164" fontId="4" fillId="25" borderId="25" xfId="0" applyNumberFormat="1" applyFont="1" applyFill="1" applyBorder="1" applyAlignment="1">
      <alignment vertical="center"/>
    </xf>
    <xf numFmtId="164" fontId="20" fillId="26" borderId="10" xfId="0" applyNumberFormat="1" applyFont="1" applyFill="1" applyBorder="1" applyAlignment="1">
      <alignment vertical="center"/>
    </xf>
    <xf numFmtId="164" fontId="8" fillId="25" borderId="10" xfId="0" applyNumberFormat="1" applyFont="1" applyFill="1" applyBorder="1" applyAlignment="1">
      <alignment vertical="center"/>
    </xf>
    <xf numFmtId="164" fontId="8" fillId="25" borderId="27" xfId="0" applyNumberFormat="1" applyFont="1" applyFill="1" applyBorder="1" applyAlignment="1">
      <alignment vertical="center"/>
    </xf>
    <xf numFmtId="164" fontId="4" fillId="26" borderId="25" xfId="0" applyNumberFormat="1" applyFont="1" applyFill="1" applyBorder="1" applyAlignment="1">
      <alignment vertical="center"/>
    </xf>
    <xf numFmtId="164" fontId="4" fillId="26" borderId="10" xfId="0" applyNumberFormat="1" applyFont="1" applyFill="1" applyBorder="1" applyAlignment="1">
      <alignment vertical="center"/>
    </xf>
    <xf numFmtId="164" fontId="5" fillId="26" borderId="10" xfId="0" applyNumberFormat="1" applyFont="1" applyFill="1" applyBorder="1" applyAlignment="1">
      <alignment vertical="center"/>
    </xf>
    <xf numFmtId="164" fontId="6" fillId="26" borderId="10" xfId="0" applyNumberFormat="1" applyFont="1" applyFill="1" applyBorder="1" applyAlignment="1">
      <alignment vertical="center"/>
    </xf>
    <xf numFmtId="164" fontId="8" fillId="26" borderId="10" xfId="0" applyNumberFormat="1" applyFont="1" applyFill="1" applyBorder="1" applyAlignment="1">
      <alignment vertical="center"/>
    </xf>
    <xf numFmtId="164" fontId="17" fillId="26" borderId="14" xfId="0" applyNumberFormat="1" applyFont="1" applyFill="1" applyBorder="1" applyAlignment="1">
      <alignment horizontal="right" vertical="center"/>
    </xf>
    <xf numFmtId="164" fontId="3" fillId="26" borderId="10" xfId="0" applyNumberFormat="1" applyFont="1" applyFill="1" applyBorder="1" applyAlignment="1">
      <alignment vertical="center"/>
    </xf>
    <xf numFmtId="164" fontId="18" fillId="26" borderId="10" xfId="0" applyNumberFormat="1" applyFont="1" applyFill="1" applyBorder="1" applyAlignment="1">
      <alignment vertical="center"/>
    </xf>
    <xf numFmtId="164" fontId="1" fillId="26" borderId="10" xfId="0" applyNumberFormat="1" applyFont="1" applyFill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27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0" borderId="27" xfId="0" applyNumberFormat="1" applyFont="1" applyBorder="1" applyAlignment="1">
      <alignment vertical="center"/>
    </xf>
    <xf numFmtId="164" fontId="4" fillId="7" borderId="10" xfId="0" applyNumberFormat="1" applyFont="1" applyFill="1" applyBorder="1" applyAlignment="1">
      <alignment vertical="center"/>
    </xf>
    <xf numFmtId="164" fontId="4" fillId="7" borderId="27" xfId="0" applyNumberFormat="1" applyFont="1" applyFill="1" applyBorder="1" applyAlignment="1">
      <alignment vertical="center"/>
    </xf>
    <xf numFmtId="164" fontId="4" fillId="2" borderId="10" xfId="0" applyNumberFormat="1" applyFont="1" applyFill="1" applyBorder="1" applyAlignment="1">
      <alignment vertical="center"/>
    </xf>
    <xf numFmtId="164" fontId="4" fillId="2" borderId="27" xfId="0" applyNumberFormat="1" applyFont="1" applyFill="1" applyBorder="1" applyAlignment="1">
      <alignment vertical="center"/>
    </xf>
    <xf numFmtId="164" fontId="20" fillId="0" borderId="27" xfId="0" applyNumberFormat="1" applyFont="1" applyBorder="1" applyAlignment="1">
      <alignment vertical="center"/>
    </xf>
    <xf numFmtId="164" fontId="13" fillId="0" borderId="10" xfId="0" applyNumberFormat="1" applyFont="1" applyBorder="1" applyAlignment="1">
      <alignment vertical="center"/>
    </xf>
    <xf numFmtId="164" fontId="13" fillId="0" borderId="27" xfId="0" applyNumberFormat="1" applyFont="1" applyBorder="1" applyAlignment="1">
      <alignment vertical="center"/>
    </xf>
    <xf numFmtId="164" fontId="6" fillId="25" borderId="10" xfId="0" applyNumberFormat="1" applyFont="1" applyFill="1" applyBorder="1" applyAlignment="1">
      <alignment vertical="center"/>
    </xf>
    <xf numFmtId="164" fontId="6" fillId="25" borderId="27" xfId="0" applyNumberFormat="1" applyFont="1" applyFill="1" applyBorder="1" applyAlignment="1">
      <alignment vertical="center"/>
    </xf>
    <xf numFmtId="164" fontId="8" fillId="7" borderId="10" xfId="0" applyNumberFormat="1" applyFont="1" applyFill="1" applyBorder="1" applyAlignment="1">
      <alignment vertical="center"/>
    </xf>
    <xf numFmtId="164" fontId="8" fillId="7" borderId="27" xfId="0" applyNumberFormat="1" applyFont="1" applyFill="1" applyBorder="1" applyAlignment="1">
      <alignment vertical="center"/>
    </xf>
    <xf numFmtId="164" fontId="5" fillId="25" borderId="10" xfId="0" applyNumberFormat="1" applyFont="1" applyFill="1" applyBorder="1" applyAlignment="1">
      <alignment vertical="center"/>
    </xf>
    <xf numFmtId="164" fontId="5" fillId="25" borderId="27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4" fillId="0" borderId="27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5" fillId="0" borderId="27" xfId="0" applyNumberFormat="1" applyFont="1" applyFill="1" applyBorder="1" applyAlignment="1">
      <alignment vertical="center"/>
    </xf>
    <xf numFmtId="164" fontId="17" fillId="0" borderId="14" xfId="0" applyNumberFormat="1" applyFont="1" applyBorder="1" applyAlignment="1">
      <alignment horizontal="right" vertical="center"/>
    </xf>
    <xf numFmtId="164" fontId="17" fillId="0" borderId="28" xfId="0" applyNumberFormat="1" applyFont="1" applyBorder="1" applyAlignment="1">
      <alignment horizontal="right" vertical="center"/>
    </xf>
    <xf numFmtId="164" fontId="1" fillId="25" borderId="10" xfId="0" applyNumberFormat="1" applyFont="1" applyFill="1" applyBorder="1" applyAlignment="1">
      <alignment vertical="center"/>
    </xf>
    <xf numFmtId="164" fontId="1" fillId="25" borderId="27" xfId="0" applyNumberFormat="1" applyFont="1" applyFill="1" applyBorder="1" applyAlignment="1">
      <alignment vertical="center"/>
    </xf>
    <xf numFmtId="164" fontId="3" fillId="25" borderId="10" xfId="0" applyNumberFormat="1" applyFont="1" applyFill="1" applyBorder="1" applyAlignment="1">
      <alignment vertical="center"/>
    </xf>
    <xf numFmtId="164" fontId="3" fillId="25" borderId="27" xfId="0" applyNumberFormat="1" applyFont="1" applyFill="1" applyBorder="1" applyAlignment="1">
      <alignment vertical="center"/>
    </xf>
    <xf numFmtId="164" fontId="18" fillId="0" borderId="10" xfId="0" applyNumberFormat="1" applyFont="1" applyBorder="1" applyAlignment="1">
      <alignment vertical="center"/>
    </xf>
    <xf numFmtId="164" fontId="18" fillId="0" borderId="27" xfId="0" applyNumberFormat="1" applyFont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164" fontId="1" fillId="2" borderId="27" xfId="0" applyNumberFormat="1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vertical="center"/>
    </xf>
    <xf numFmtId="164" fontId="14" fillId="2" borderId="10" xfId="0" applyNumberFormat="1" applyFont="1" applyFill="1" applyBorder="1" applyAlignment="1">
      <alignment vertical="center"/>
    </xf>
    <xf numFmtId="164" fontId="15" fillId="2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164" fontId="3" fillId="2" borderId="27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>
      <alignment vertical="center"/>
    </xf>
    <xf numFmtId="164" fontId="8" fillId="25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20" fillId="2" borderId="10" xfId="0" applyNumberFormat="1" applyFont="1" applyFill="1" applyBorder="1" applyAlignment="1" applyProtection="1">
      <alignment vertical="center"/>
      <protection locked="0"/>
    </xf>
    <xf numFmtId="3" fontId="5" fillId="2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3" fontId="6" fillId="25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164" fontId="4" fillId="25" borderId="30" xfId="0" applyNumberFormat="1" applyFont="1" applyFill="1" applyBorder="1" applyAlignment="1">
      <alignment vertical="center"/>
    </xf>
    <xf numFmtId="3" fontId="5" fillId="26" borderId="10" xfId="0" applyNumberFormat="1" applyFont="1" applyFill="1" applyBorder="1" applyAlignment="1">
      <alignment vertical="center"/>
    </xf>
    <xf numFmtId="3" fontId="20" fillId="27" borderId="10" xfId="0" applyNumberFormat="1" applyFont="1" applyFill="1" applyBorder="1" applyAlignment="1">
      <alignment vertical="center"/>
    </xf>
    <xf numFmtId="3" fontId="20" fillId="27" borderId="10" xfId="0" applyNumberFormat="1" applyFont="1" applyFill="1" applyBorder="1" applyAlignment="1" applyProtection="1">
      <alignment vertical="center"/>
      <protection locked="0"/>
    </xf>
    <xf numFmtId="0" fontId="20" fillId="27" borderId="10" xfId="0" applyFont="1" applyFill="1" applyBorder="1" applyAlignment="1" applyProtection="1">
      <alignment vertical="center"/>
      <protection locked="0"/>
    </xf>
    <xf numFmtId="0" fontId="21" fillId="27" borderId="10" xfId="0" applyFont="1" applyFill="1" applyBorder="1" applyAlignment="1">
      <alignment vertical="center"/>
    </xf>
    <xf numFmtId="0" fontId="22" fillId="27" borderId="10" xfId="0" applyFont="1" applyFill="1" applyBorder="1" applyAlignment="1" applyProtection="1">
      <alignment vertical="center"/>
      <protection locked="0"/>
    </xf>
    <xf numFmtId="3" fontId="21" fillId="27" borderId="10" xfId="0" applyNumberFormat="1" applyFont="1" applyFill="1" applyBorder="1" applyAlignment="1">
      <alignment vertical="center"/>
    </xf>
    <xf numFmtId="0" fontId="22" fillId="27" borderId="10" xfId="0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2" fontId="3" fillId="28" borderId="0" xfId="0" applyNumberFormat="1" applyFont="1" applyFill="1" applyAlignment="1">
      <alignment vertical="center"/>
    </xf>
    <xf numFmtId="169" fontId="5" fillId="2" borderId="10" xfId="0" applyNumberFormat="1" applyFont="1" applyFill="1" applyBorder="1" applyAlignment="1">
      <alignment vertical="center"/>
    </xf>
    <xf numFmtId="169" fontId="4" fillId="0" borderId="10" xfId="0" applyNumberFormat="1" applyFont="1" applyFill="1" applyBorder="1" applyAlignment="1">
      <alignment vertical="center"/>
    </xf>
    <xf numFmtId="169" fontId="5" fillId="0" borderId="10" xfId="0" applyNumberFormat="1" applyFont="1" applyBorder="1" applyAlignment="1">
      <alignment vertical="center"/>
    </xf>
    <xf numFmtId="169" fontId="4" fillId="0" borderId="10" xfId="0" applyNumberFormat="1" applyFont="1" applyBorder="1" applyAlignment="1">
      <alignment vertical="center"/>
    </xf>
    <xf numFmtId="169" fontId="8" fillId="7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169" fontId="13" fillId="0" borderId="10" xfId="0" applyNumberFormat="1" applyFont="1" applyFill="1" applyBorder="1" applyAlignment="1">
      <alignment vertical="center"/>
    </xf>
    <xf numFmtId="169" fontId="5" fillId="0" borderId="10" xfId="0" applyNumberFormat="1" applyFont="1" applyFill="1" applyBorder="1" applyAlignment="1">
      <alignment vertical="center"/>
    </xf>
    <xf numFmtId="164" fontId="20" fillId="2" borderId="10" xfId="0" applyNumberFormat="1" applyFont="1" applyFill="1" applyBorder="1" applyAlignment="1">
      <alignment vertical="center"/>
    </xf>
    <xf numFmtId="169" fontId="18" fillId="0" borderId="10" xfId="0" applyNumberFormat="1" applyFont="1" applyBorder="1" applyAlignment="1">
      <alignment vertical="center"/>
    </xf>
    <xf numFmtId="169" fontId="20" fillId="2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4" fontId="5" fillId="2" borderId="10" xfId="0" applyNumberFormat="1" applyFont="1" applyFill="1" applyBorder="1" applyAlignment="1">
      <alignment vertical="center"/>
    </xf>
    <xf numFmtId="164" fontId="8" fillId="29" borderId="10" xfId="0" applyNumberFormat="1" applyFont="1" applyFill="1" applyBorder="1" applyAlignment="1">
      <alignment vertical="center"/>
    </xf>
    <xf numFmtId="169" fontId="1" fillId="2" borderId="10" xfId="0" applyNumberFormat="1" applyFont="1" applyFill="1" applyBorder="1" applyAlignment="1">
      <alignment vertical="center"/>
    </xf>
    <xf numFmtId="169" fontId="4" fillId="2" borderId="10" xfId="0" applyNumberFormat="1" applyFont="1" applyFill="1" applyBorder="1" applyAlignment="1">
      <alignment vertical="center"/>
    </xf>
    <xf numFmtId="164" fontId="8" fillId="29" borderId="13" xfId="0" applyNumberFormat="1" applyFont="1" applyFill="1" applyBorder="1" applyAlignment="1">
      <alignment vertical="center"/>
    </xf>
    <xf numFmtId="164" fontId="5" fillId="26" borderId="10" xfId="0" applyNumberFormat="1" applyFont="1" applyFill="1" applyBorder="1" applyAlignment="1">
      <alignment vertical="center"/>
    </xf>
    <xf numFmtId="164" fontId="5" fillId="29" borderId="10" xfId="0" applyNumberFormat="1" applyFont="1" applyFill="1" applyBorder="1" applyAlignment="1">
      <alignment vertical="center"/>
    </xf>
    <xf numFmtId="169" fontId="17" fillId="0" borderId="14" xfId="0" applyNumberFormat="1" applyFont="1" applyBorder="1" applyAlignment="1">
      <alignment horizontal="right" vertical="center"/>
    </xf>
    <xf numFmtId="164" fontId="20" fillId="2" borderId="10" xfId="0" applyNumberFormat="1" applyFont="1" applyFill="1" applyBorder="1" applyAlignment="1" applyProtection="1">
      <alignment vertical="center"/>
      <protection locked="0"/>
    </xf>
    <xf numFmtId="169" fontId="20" fillId="2" borderId="10" xfId="0" applyNumberFormat="1" applyFont="1" applyFill="1" applyBorder="1" applyAlignment="1" applyProtection="1">
      <alignment vertical="center"/>
      <protection locked="0"/>
    </xf>
    <xf numFmtId="164" fontId="13" fillId="0" borderId="10" xfId="0" applyNumberFormat="1" applyFont="1" applyFill="1" applyBorder="1" applyAlignment="1">
      <alignment vertical="center"/>
    </xf>
    <xf numFmtId="164" fontId="8" fillId="26" borderId="10" xfId="0" applyNumberFormat="1" applyFont="1" applyFill="1" applyBorder="1" applyAlignment="1">
      <alignment vertical="center"/>
    </xf>
    <xf numFmtId="164" fontId="8" fillId="26" borderId="13" xfId="0" applyNumberFormat="1" applyFont="1" applyFill="1" applyBorder="1" applyAlignment="1">
      <alignment vertical="center"/>
    </xf>
    <xf numFmtId="0" fontId="6" fillId="25" borderId="10" xfId="0" applyFont="1" applyFill="1" applyBorder="1" applyAlignment="1">
      <alignment vertical="center"/>
    </xf>
    <xf numFmtId="169" fontId="1" fillId="0" borderId="0" xfId="0" applyNumberFormat="1" applyFont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8" fillId="7" borderId="11" xfId="0" applyNumberFormat="1" applyFont="1" applyFill="1" applyBorder="1" applyAlignment="1">
      <alignment horizontal="left" vertical="center"/>
    </xf>
    <xf numFmtId="49" fontId="8" fillId="7" borderId="10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4" fillId="25" borderId="31" xfId="0" applyFont="1" applyFill="1" applyBorder="1" applyAlignment="1">
      <alignment vertical="center"/>
    </xf>
    <xf numFmtId="0" fontId="4" fillId="25" borderId="32" xfId="0" applyFont="1" applyFill="1" applyBorder="1" applyAlignment="1">
      <alignment vertical="center"/>
    </xf>
    <xf numFmtId="0" fontId="4" fillId="25" borderId="14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25" borderId="31" xfId="0" applyFont="1" applyFill="1" applyBorder="1" applyAlignment="1">
      <alignment vertical="center" wrapText="1"/>
    </xf>
    <xf numFmtId="0" fontId="4" fillId="25" borderId="32" xfId="0" applyFont="1" applyFill="1" applyBorder="1" applyAlignment="1">
      <alignment vertical="center" wrapText="1"/>
    </xf>
    <xf numFmtId="0" fontId="4" fillId="25" borderId="14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/>
    </xf>
    <xf numFmtId="0" fontId="23" fillId="0" borderId="14" xfId="0" applyFont="1" applyBorder="1" applyAlignment="1">
      <alignment vertical="center"/>
    </xf>
    <xf numFmtId="0" fontId="4" fillId="25" borderId="11" xfId="0" applyFont="1" applyFill="1" applyBorder="1" applyAlignment="1">
      <alignment vertical="center"/>
    </xf>
    <xf numFmtId="0" fontId="4" fillId="25" borderId="10" xfId="0" applyFont="1" applyFill="1" applyBorder="1" applyAlignment="1">
      <alignment vertical="center"/>
    </xf>
    <xf numFmtId="0" fontId="11" fillId="0" borderId="0" xfId="0" applyFont="1" applyAlignment="1">
      <alignment horizontal="right" vertical="center" wrapText="1"/>
    </xf>
    <xf numFmtId="49" fontId="4" fillId="0" borderId="14" xfId="0" applyNumberFormat="1" applyFont="1" applyFill="1" applyBorder="1" applyAlignment="1">
      <alignment horizontal="left" vertical="center"/>
    </xf>
    <xf numFmtId="0" fontId="4" fillId="25" borderId="11" xfId="0" applyFont="1" applyFill="1" applyBorder="1" applyAlignment="1">
      <alignment vertical="center" wrapText="1"/>
    </xf>
    <xf numFmtId="0" fontId="4" fillId="25" borderId="10" xfId="0" applyFont="1" applyFill="1" applyBorder="1" applyAlignment="1">
      <alignment vertical="center" wrapText="1"/>
    </xf>
    <xf numFmtId="0" fontId="23" fillId="0" borderId="32" xfId="0" applyFont="1" applyBorder="1" applyAlignment="1">
      <alignment vertical="center"/>
    </xf>
    <xf numFmtId="164" fontId="55" fillId="0" borderId="10" xfId="0" applyNumberFormat="1" applyFont="1" applyBorder="1" applyAlignment="1">
      <alignment vertical="center"/>
    </xf>
    <xf numFmtId="164" fontId="56" fillId="0" borderId="10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5"/>
  <sheetViews>
    <sheetView view="pageBreakPreview" zoomScaleNormal="85" zoomScaleSheetLayoutView="100" zoomScalePageLayoutView="0" workbookViewId="0" topLeftCell="A6">
      <pane xSplit="8" ySplit="4" topLeftCell="I239" activePane="bottomRight" state="frozen"/>
      <selection pane="topLeft" activeCell="A6" sqref="A6"/>
      <selection pane="topRight" activeCell="I6" sqref="I6"/>
      <selection pane="bottomLeft" activeCell="A10" sqref="A10"/>
      <selection pane="bottomRight" activeCell="K198" sqref="K198"/>
    </sheetView>
  </sheetViews>
  <sheetFormatPr defaultColWidth="9.00390625" defaultRowHeight="12.75"/>
  <cols>
    <col min="1" max="1" width="8.00390625" style="1" customWidth="1"/>
    <col min="2" max="2" width="7.00390625" style="2" customWidth="1"/>
    <col min="3" max="3" width="60.25390625" style="1" customWidth="1"/>
    <col min="4" max="4" width="11.375" style="1" hidden="1" customWidth="1"/>
    <col min="5" max="5" width="10.25390625" style="1" hidden="1" customWidth="1"/>
    <col min="6" max="6" width="10.125" style="1" hidden="1" customWidth="1"/>
    <col min="7" max="7" width="11.375" style="1" hidden="1" customWidth="1"/>
    <col min="8" max="8" width="11.625" style="1" hidden="1" customWidth="1"/>
    <col min="9" max="9" width="12.25390625" style="1" customWidth="1"/>
    <col min="10" max="10" width="11.375" style="1" customWidth="1"/>
    <col min="11" max="11" width="12.25390625" style="1" customWidth="1"/>
    <col min="12" max="12" width="12.75390625" style="1" customWidth="1"/>
    <col min="13" max="13" width="10.875" style="1" customWidth="1"/>
    <col min="14" max="14" width="11.375" style="1" customWidth="1"/>
    <col min="15" max="15" width="10.75390625" style="1" hidden="1" customWidth="1"/>
    <col min="16" max="17" width="11.375" style="1" customWidth="1"/>
    <col min="18" max="18" width="10.75390625" style="1" customWidth="1"/>
    <col min="19" max="19" width="10.125" style="1" customWidth="1"/>
    <col min="20" max="16384" width="9.125" style="1" customWidth="1"/>
  </cols>
  <sheetData>
    <row r="1" spans="2:19" s="61" customFormat="1" ht="103.5" customHeight="1">
      <c r="B1" s="62"/>
      <c r="M1" s="258" t="s">
        <v>162</v>
      </c>
      <c r="N1" s="258"/>
      <c r="O1" s="258"/>
      <c r="P1" s="258"/>
      <c r="Q1" s="258"/>
      <c r="R1" s="258"/>
      <c r="S1" s="258"/>
    </row>
    <row r="2" s="61" customFormat="1" ht="13.5">
      <c r="B2" s="62"/>
    </row>
    <row r="3" s="61" customFormat="1" ht="13.5">
      <c r="B3" s="62"/>
    </row>
    <row r="4" spans="1:19" s="61" customFormat="1" ht="39.75" customHeight="1">
      <c r="A4" s="238" t="s">
        <v>155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</row>
    <row r="5" s="61" customFormat="1" ht="18.75" customHeight="1">
      <c r="B5" s="62"/>
    </row>
    <row r="6" spans="2:19" s="61" customFormat="1" ht="17.25" thickBot="1">
      <c r="B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 t="s">
        <v>95</v>
      </c>
    </row>
    <row r="7" ht="13.5" hidden="1" thickBot="1"/>
    <row r="8" spans="1:9" ht="15" customHeight="1" hidden="1" thickBot="1">
      <c r="A8" s="248"/>
      <c r="B8" s="248"/>
      <c r="C8" s="248"/>
      <c r="D8" s="248"/>
      <c r="E8" s="248"/>
      <c r="F8" s="248"/>
      <c r="G8" s="248"/>
      <c r="H8" s="248"/>
      <c r="I8" s="248"/>
    </row>
    <row r="9" spans="1:19" ht="90" customHeight="1" thickBot="1">
      <c r="A9" s="249" t="s">
        <v>59</v>
      </c>
      <c r="B9" s="250"/>
      <c r="C9" s="250"/>
      <c r="D9" s="122" t="s">
        <v>126</v>
      </c>
      <c r="E9" s="122" t="s">
        <v>122</v>
      </c>
      <c r="F9" s="122" t="s">
        <v>123</v>
      </c>
      <c r="G9" s="122" t="s">
        <v>124</v>
      </c>
      <c r="H9" s="122" t="s">
        <v>125</v>
      </c>
      <c r="I9" s="122" t="s">
        <v>156</v>
      </c>
      <c r="J9" s="123" t="s">
        <v>157</v>
      </c>
      <c r="K9" s="236" t="s">
        <v>92</v>
      </c>
      <c r="L9" s="237" t="s">
        <v>93</v>
      </c>
      <c r="M9" s="237" t="s">
        <v>113</v>
      </c>
      <c r="N9" s="124" t="s">
        <v>175</v>
      </c>
      <c r="O9" s="124"/>
      <c r="P9" s="124" t="s">
        <v>165</v>
      </c>
      <c r="Q9" s="124" t="s">
        <v>164</v>
      </c>
      <c r="R9" s="124" t="s">
        <v>94</v>
      </c>
      <c r="S9" s="124" t="s">
        <v>112</v>
      </c>
    </row>
    <row r="10" spans="1:19" s="7" customFormat="1" ht="20.25" customHeight="1">
      <c r="A10" s="119" t="s">
        <v>21</v>
      </c>
      <c r="B10" s="120"/>
      <c r="C10" s="121"/>
      <c r="D10" s="121"/>
      <c r="E10" s="121"/>
      <c r="F10" s="121"/>
      <c r="G10" s="121"/>
      <c r="H10" s="121"/>
      <c r="I10" s="121"/>
      <c r="J10" s="132"/>
      <c r="K10" s="128"/>
      <c r="L10" s="128"/>
      <c r="M10" s="128"/>
      <c r="N10" s="128"/>
      <c r="O10" s="128"/>
      <c r="P10" s="128"/>
      <c r="Q10" s="128"/>
      <c r="R10" s="128"/>
      <c r="S10" s="197"/>
    </row>
    <row r="11" spans="1:19" s="7" customFormat="1" ht="32.25" customHeight="1">
      <c r="A11" s="35" t="s">
        <v>0</v>
      </c>
      <c r="B11" s="5">
        <v>210</v>
      </c>
      <c r="C11" s="57" t="s">
        <v>30</v>
      </c>
      <c r="D11" s="25">
        <f aca="true" t="shared" si="0" ref="D11:I11">SUM(D12:D14)</f>
        <v>3421.7</v>
      </c>
      <c r="E11" s="25">
        <f t="shared" si="0"/>
        <v>350.8</v>
      </c>
      <c r="F11" s="25">
        <f t="shared" si="0"/>
        <v>373.3</v>
      </c>
      <c r="G11" s="25">
        <f t="shared" si="0"/>
        <v>4145.8</v>
      </c>
      <c r="H11" s="25">
        <f t="shared" si="0"/>
        <v>0</v>
      </c>
      <c r="I11" s="141">
        <f t="shared" si="0"/>
        <v>5374.8</v>
      </c>
      <c r="J11" s="133">
        <f aca="true" t="shared" si="1" ref="J11:S11">SUM(J12:J14)</f>
        <v>3653.6000000000004</v>
      </c>
      <c r="K11" s="141">
        <f t="shared" si="1"/>
        <v>260.59999999999997</v>
      </c>
      <c r="L11" s="141">
        <f t="shared" si="1"/>
        <v>974</v>
      </c>
      <c r="M11" s="141">
        <f t="shared" si="1"/>
        <v>0</v>
      </c>
      <c r="N11" s="141">
        <f>SUM(N12:N14)</f>
        <v>2419.0000000000005</v>
      </c>
      <c r="O11" s="141">
        <f t="shared" si="1"/>
        <v>0</v>
      </c>
      <c r="P11" s="141">
        <f t="shared" si="1"/>
        <v>0</v>
      </c>
      <c r="Q11" s="141">
        <f t="shared" si="1"/>
        <v>0</v>
      </c>
      <c r="R11" s="141">
        <f>SUM(R12:R14)</f>
        <v>0</v>
      </c>
      <c r="S11" s="142">
        <f t="shared" si="1"/>
        <v>0</v>
      </c>
    </row>
    <row r="12" spans="1:19" s="10" customFormat="1" ht="15.75">
      <c r="A12" s="36" t="s">
        <v>0</v>
      </c>
      <c r="B12" s="8">
        <v>211</v>
      </c>
      <c r="C12" s="56" t="s">
        <v>1</v>
      </c>
      <c r="D12" s="18">
        <f aca="true" t="shared" si="2" ref="D12:S12">SUM(D31,D35,D52,D75)</f>
        <v>2632</v>
      </c>
      <c r="E12" s="18">
        <f t="shared" si="2"/>
        <v>269.8</v>
      </c>
      <c r="F12" s="18">
        <f t="shared" si="2"/>
        <v>286.8</v>
      </c>
      <c r="G12" s="18">
        <f t="shared" si="2"/>
        <v>3188.6000000000004</v>
      </c>
      <c r="H12" s="18">
        <f t="shared" si="2"/>
        <v>0</v>
      </c>
      <c r="I12" s="143">
        <f>SUM(I31,I35,I52,I75)</f>
        <v>4036</v>
      </c>
      <c r="J12" s="134">
        <f>SUM(K12:S12)</f>
        <v>3008.4000000000005</v>
      </c>
      <c r="K12" s="143">
        <f t="shared" si="2"/>
        <v>200.2</v>
      </c>
      <c r="L12" s="143">
        <f t="shared" si="2"/>
        <v>744</v>
      </c>
      <c r="M12" s="143">
        <f t="shared" si="2"/>
        <v>0</v>
      </c>
      <c r="N12" s="143">
        <f t="shared" si="2"/>
        <v>2064.2000000000003</v>
      </c>
      <c r="O12" s="143">
        <f t="shared" si="2"/>
        <v>0</v>
      </c>
      <c r="P12" s="143">
        <f t="shared" si="2"/>
        <v>0</v>
      </c>
      <c r="Q12" s="143">
        <f t="shared" si="2"/>
        <v>0</v>
      </c>
      <c r="R12" s="143">
        <f t="shared" si="2"/>
        <v>0</v>
      </c>
      <c r="S12" s="144">
        <f t="shared" si="2"/>
        <v>0</v>
      </c>
    </row>
    <row r="13" spans="1:19" s="10" customFormat="1" ht="15.75">
      <c r="A13" s="36" t="s">
        <v>0</v>
      </c>
      <c r="B13" s="8">
        <v>212</v>
      </c>
      <c r="C13" s="56" t="s">
        <v>2</v>
      </c>
      <c r="D13" s="18">
        <f aca="true" t="shared" si="3" ref="D13:S13">SUM(D55,D36,D76)</f>
        <v>4</v>
      </c>
      <c r="E13" s="18">
        <f t="shared" si="3"/>
        <v>0</v>
      </c>
      <c r="F13" s="18">
        <f t="shared" si="3"/>
        <v>0</v>
      </c>
      <c r="G13" s="18">
        <f t="shared" si="3"/>
        <v>4</v>
      </c>
      <c r="H13" s="18">
        <f t="shared" si="3"/>
        <v>0</v>
      </c>
      <c r="I13" s="143">
        <f t="shared" si="3"/>
        <v>120</v>
      </c>
      <c r="J13" s="134">
        <f>SUM(K13:S13)</f>
        <v>5</v>
      </c>
      <c r="K13" s="143">
        <f t="shared" si="3"/>
        <v>0</v>
      </c>
      <c r="L13" s="143">
        <f t="shared" si="3"/>
        <v>5</v>
      </c>
      <c r="M13" s="143">
        <f t="shared" si="3"/>
        <v>0</v>
      </c>
      <c r="N13" s="143">
        <f t="shared" si="3"/>
        <v>0</v>
      </c>
      <c r="O13" s="143">
        <f t="shared" si="3"/>
        <v>0</v>
      </c>
      <c r="P13" s="143">
        <f t="shared" si="3"/>
        <v>0</v>
      </c>
      <c r="Q13" s="143">
        <f t="shared" si="3"/>
        <v>0</v>
      </c>
      <c r="R13" s="143">
        <f t="shared" si="3"/>
        <v>0</v>
      </c>
      <c r="S13" s="144">
        <f t="shared" si="3"/>
        <v>0</v>
      </c>
    </row>
    <row r="14" spans="1:19" s="10" customFormat="1" ht="15.75">
      <c r="A14" s="36" t="s">
        <v>0</v>
      </c>
      <c r="B14" s="8">
        <v>213</v>
      </c>
      <c r="C14" s="56" t="s">
        <v>3</v>
      </c>
      <c r="D14" s="18">
        <f aca="true" t="shared" si="4" ref="D14:S14">SUM(D32,D37,D56,D77)</f>
        <v>785.7</v>
      </c>
      <c r="E14" s="18">
        <f t="shared" si="4"/>
        <v>81.00000000000001</v>
      </c>
      <c r="F14" s="18">
        <f t="shared" si="4"/>
        <v>86.50000000000001</v>
      </c>
      <c r="G14" s="18">
        <f t="shared" si="4"/>
        <v>953.1999999999999</v>
      </c>
      <c r="H14" s="18">
        <f t="shared" si="4"/>
        <v>0</v>
      </c>
      <c r="I14" s="143">
        <f t="shared" si="4"/>
        <v>1218.8000000000002</v>
      </c>
      <c r="J14" s="134">
        <f>SUM(K14:S14)</f>
        <v>640.2</v>
      </c>
      <c r="K14" s="143">
        <f t="shared" si="4"/>
        <v>60.4</v>
      </c>
      <c r="L14" s="143">
        <f t="shared" si="4"/>
        <v>225</v>
      </c>
      <c r="M14" s="143">
        <f t="shared" si="4"/>
        <v>0</v>
      </c>
      <c r="N14" s="143">
        <f t="shared" si="4"/>
        <v>354.8</v>
      </c>
      <c r="O14" s="143">
        <f t="shared" si="4"/>
        <v>0</v>
      </c>
      <c r="P14" s="143">
        <f t="shared" si="4"/>
        <v>0</v>
      </c>
      <c r="Q14" s="143">
        <f t="shared" si="4"/>
        <v>0</v>
      </c>
      <c r="R14" s="143">
        <f t="shared" si="4"/>
        <v>0</v>
      </c>
      <c r="S14" s="144">
        <f t="shared" si="4"/>
        <v>0</v>
      </c>
    </row>
    <row r="15" spans="1:19" s="7" customFormat="1" ht="15.75">
      <c r="A15" s="35" t="s">
        <v>0</v>
      </c>
      <c r="B15" s="5">
        <v>220</v>
      </c>
      <c r="C15" s="57" t="s">
        <v>4</v>
      </c>
      <c r="D15" s="25">
        <f aca="true" t="shared" si="5" ref="D15:I15">SUM(D16:D21)</f>
        <v>447</v>
      </c>
      <c r="E15" s="25">
        <f t="shared" si="5"/>
        <v>47.099999999999994</v>
      </c>
      <c r="F15" s="25">
        <f t="shared" si="5"/>
        <v>175</v>
      </c>
      <c r="G15" s="25">
        <f t="shared" si="5"/>
        <v>669.1</v>
      </c>
      <c r="H15" s="25">
        <f t="shared" si="5"/>
        <v>0</v>
      </c>
      <c r="I15" s="141">
        <f t="shared" si="5"/>
        <v>662</v>
      </c>
      <c r="J15" s="133">
        <f aca="true" t="shared" si="6" ref="J15:S15">SUM(J16:J21)</f>
        <v>279.6</v>
      </c>
      <c r="K15" s="141">
        <f t="shared" si="6"/>
        <v>279.6</v>
      </c>
      <c r="L15" s="141">
        <f t="shared" si="6"/>
        <v>0</v>
      </c>
      <c r="M15" s="141">
        <f t="shared" si="6"/>
        <v>0</v>
      </c>
      <c r="N15" s="141">
        <f>SUM(N16:N21)</f>
        <v>0</v>
      </c>
      <c r="O15" s="141">
        <f t="shared" si="6"/>
        <v>0</v>
      </c>
      <c r="P15" s="141">
        <f t="shared" si="6"/>
        <v>0</v>
      </c>
      <c r="Q15" s="141">
        <f t="shared" si="6"/>
        <v>0</v>
      </c>
      <c r="R15" s="141">
        <f>SUM(R16:R21)</f>
        <v>0</v>
      </c>
      <c r="S15" s="142">
        <f t="shared" si="6"/>
        <v>0</v>
      </c>
    </row>
    <row r="16" spans="1:19" s="10" customFormat="1" ht="15.75">
      <c r="A16" s="36" t="s">
        <v>0</v>
      </c>
      <c r="B16" s="8">
        <v>221</v>
      </c>
      <c r="C16" s="56" t="s">
        <v>5</v>
      </c>
      <c r="D16" s="18">
        <f aca="true" t="shared" si="7" ref="D16:S16">SUM(D60,D39,D79)</f>
        <v>12</v>
      </c>
      <c r="E16" s="18">
        <f t="shared" si="7"/>
        <v>1</v>
      </c>
      <c r="F16" s="18">
        <f t="shared" si="7"/>
        <v>8</v>
      </c>
      <c r="G16" s="18">
        <f t="shared" si="7"/>
        <v>21</v>
      </c>
      <c r="H16" s="18">
        <f t="shared" si="7"/>
        <v>0</v>
      </c>
      <c r="I16" s="143">
        <f t="shared" si="7"/>
        <v>25</v>
      </c>
      <c r="J16" s="134">
        <f aca="true" t="shared" si="8" ref="J16:J29">SUM(K16:S16)</f>
        <v>20</v>
      </c>
      <c r="K16" s="143">
        <f t="shared" si="7"/>
        <v>20</v>
      </c>
      <c r="L16" s="143">
        <f t="shared" si="7"/>
        <v>0</v>
      </c>
      <c r="M16" s="143">
        <f t="shared" si="7"/>
        <v>0</v>
      </c>
      <c r="N16" s="143">
        <f t="shared" si="7"/>
        <v>0</v>
      </c>
      <c r="O16" s="143">
        <f t="shared" si="7"/>
        <v>0</v>
      </c>
      <c r="P16" s="143">
        <f t="shared" si="7"/>
        <v>0</v>
      </c>
      <c r="Q16" s="143">
        <f t="shared" si="7"/>
        <v>0</v>
      </c>
      <c r="R16" s="143">
        <f t="shared" si="7"/>
        <v>0</v>
      </c>
      <c r="S16" s="144">
        <f t="shared" si="7"/>
        <v>0</v>
      </c>
    </row>
    <row r="17" spans="1:19" s="10" customFormat="1" ht="15.75">
      <c r="A17" s="36" t="s">
        <v>0</v>
      </c>
      <c r="B17" s="8">
        <v>222</v>
      </c>
      <c r="C17" s="56" t="s">
        <v>6</v>
      </c>
      <c r="D17" s="18">
        <f aca="true" t="shared" si="9" ref="D17:S17">SUM(D61,D40,D80)</f>
        <v>10</v>
      </c>
      <c r="E17" s="18">
        <f t="shared" si="9"/>
        <v>0</v>
      </c>
      <c r="F17" s="18">
        <f t="shared" si="9"/>
        <v>0</v>
      </c>
      <c r="G17" s="18">
        <f t="shared" si="9"/>
        <v>10</v>
      </c>
      <c r="H17" s="18">
        <f t="shared" si="9"/>
        <v>0</v>
      </c>
      <c r="I17" s="143">
        <f t="shared" si="9"/>
        <v>5</v>
      </c>
      <c r="J17" s="134">
        <f t="shared" si="8"/>
        <v>5</v>
      </c>
      <c r="K17" s="143">
        <f t="shared" si="9"/>
        <v>5</v>
      </c>
      <c r="L17" s="143">
        <f t="shared" si="9"/>
        <v>0</v>
      </c>
      <c r="M17" s="143">
        <f t="shared" si="9"/>
        <v>0</v>
      </c>
      <c r="N17" s="143">
        <f t="shared" si="9"/>
        <v>0</v>
      </c>
      <c r="O17" s="143">
        <f t="shared" si="9"/>
        <v>0</v>
      </c>
      <c r="P17" s="143">
        <f t="shared" si="9"/>
        <v>0</v>
      </c>
      <c r="Q17" s="143">
        <f t="shared" si="9"/>
        <v>0</v>
      </c>
      <c r="R17" s="143">
        <f t="shared" si="9"/>
        <v>0</v>
      </c>
      <c r="S17" s="144">
        <f t="shared" si="9"/>
        <v>0</v>
      </c>
    </row>
    <row r="18" spans="1:19" s="10" customFormat="1" ht="15.75">
      <c r="A18" s="36" t="s">
        <v>0</v>
      </c>
      <c r="B18" s="8">
        <v>223</v>
      </c>
      <c r="C18" s="56" t="s">
        <v>7</v>
      </c>
      <c r="D18" s="18">
        <f aca="true" t="shared" si="10" ref="D18:S18">SUM(D62,D41,D81)</f>
        <v>382</v>
      </c>
      <c r="E18" s="18">
        <f t="shared" si="10"/>
        <v>14.7</v>
      </c>
      <c r="F18" s="18">
        <f t="shared" si="10"/>
        <v>97</v>
      </c>
      <c r="G18" s="18">
        <f t="shared" si="10"/>
        <v>493.7</v>
      </c>
      <c r="H18" s="18">
        <f t="shared" si="10"/>
        <v>0</v>
      </c>
      <c r="I18" s="143">
        <f t="shared" si="10"/>
        <v>479</v>
      </c>
      <c r="J18" s="134">
        <f t="shared" si="8"/>
        <v>180</v>
      </c>
      <c r="K18" s="143">
        <f t="shared" si="10"/>
        <v>180</v>
      </c>
      <c r="L18" s="143">
        <f t="shared" si="10"/>
        <v>0</v>
      </c>
      <c r="M18" s="143">
        <f t="shared" si="10"/>
        <v>0</v>
      </c>
      <c r="N18" s="143">
        <f t="shared" si="10"/>
        <v>0</v>
      </c>
      <c r="O18" s="143">
        <f t="shared" si="10"/>
        <v>0</v>
      </c>
      <c r="P18" s="143">
        <f t="shared" si="10"/>
        <v>0</v>
      </c>
      <c r="Q18" s="143">
        <f t="shared" si="10"/>
        <v>0</v>
      </c>
      <c r="R18" s="143">
        <f t="shared" si="10"/>
        <v>0</v>
      </c>
      <c r="S18" s="144">
        <f t="shared" si="10"/>
        <v>0</v>
      </c>
    </row>
    <row r="19" spans="1:19" s="10" customFormat="1" ht="15.75">
      <c r="A19" s="36" t="s">
        <v>0</v>
      </c>
      <c r="B19" s="8">
        <v>224</v>
      </c>
      <c r="C19" s="56" t="s">
        <v>8</v>
      </c>
      <c r="D19" s="18">
        <f aca="true" t="shared" si="11" ref="D19:S19">SUM(D63,D42,D82)</f>
        <v>0</v>
      </c>
      <c r="E19" s="18">
        <f t="shared" si="11"/>
        <v>0</v>
      </c>
      <c r="F19" s="18">
        <f t="shared" si="11"/>
        <v>0</v>
      </c>
      <c r="G19" s="18">
        <f t="shared" si="11"/>
        <v>0</v>
      </c>
      <c r="H19" s="18">
        <f t="shared" si="11"/>
        <v>0</v>
      </c>
      <c r="I19" s="143">
        <f t="shared" si="11"/>
        <v>0</v>
      </c>
      <c r="J19" s="134">
        <f t="shared" si="8"/>
        <v>0</v>
      </c>
      <c r="K19" s="143">
        <f t="shared" si="11"/>
        <v>0</v>
      </c>
      <c r="L19" s="143">
        <f t="shared" si="11"/>
        <v>0</v>
      </c>
      <c r="M19" s="143">
        <f t="shared" si="11"/>
        <v>0</v>
      </c>
      <c r="N19" s="143">
        <f t="shared" si="11"/>
        <v>0</v>
      </c>
      <c r="O19" s="143">
        <f t="shared" si="11"/>
        <v>0</v>
      </c>
      <c r="P19" s="143">
        <f t="shared" si="11"/>
        <v>0</v>
      </c>
      <c r="Q19" s="143">
        <f t="shared" si="11"/>
        <v>0</v>
      </c>
      <c r="R19" s="143">
        <f t="shared" si="11"/>
        <v>0</v>
      </c>
      <c r="S19" s="144">
        <f t="shared" si="11"/>
        <v>0</v>
      </c>
    </row>
    <row r="20" spans="1:19" s="10" customFormat="1" ht="15.75">
      <c r="A20" s="36" t="s">
        <v>0</v>
      </c>
      <c r="B20" s="8">
        <v>225</v>
      </c>
      <c r="C20" s="56" t="s">
        <v>9</v>
      </c>
      <c r="D20" s="18">
        <f aca="true" t="shared" si="12" ref="D20:S20">SUM(D64,D43,D83)</f>
        <v>0</v>
      </c>
      <c r="E20" s="18">
        <f t="shared" si="12"/>
        <v>0</v>
      </c>
      <c r="F20" s="18">
        <f t="shared" si="12"/>
        <v>0</v>
      </c>
      <c r="G20" s="18">
        <f t="shared" si="12"/>
        <v>0</v>
      </c>
      <c r="H20" s="18">
        <f t="shared" si="12"/>
        <v>0</v>
      </c>
      <c r="I20" s="143">
        <f t="shared" si="12"/>
        <v>20</v>
      </c>
      <c r="J20" s="134">
        <f t="shared" si="8"/>
        <v>2</v>
      </c>
      <c r="K20" s="143">
        <f t="shared" si="12"/>
        <v>2</v>
      </c>
      <c r="L20" s="143">
        <f t="shared" si="12"/>
        <v>0</v>
      </c>
      <c r="M20" s="143">
        <f t="shared" si="12"/>
        <v>0</v>
      </c>
      <c r="N20" s="143">
        <f t="shared" si="12"/>
        <v>0</v>
      </c>
      <c r="O20" s="143">
        <f t="shared" si="12"/>
        <v>0</v>
      </c>
      <c r="P20" s="143">
        <f t="shared" si="12"/>
        <v>0</v>
      </c>
      <c r="Q20" s="143">
        <f t="shared" si="12"/>
        <v>0</v>
      </c>
      <c r="R20" s="143">
        <f t="shared" si="12"/>
        <v>0</v>
      </c>
      <c r="S20" s="144">
        <f t="shared" si="12"/>
        <v>0</v>
      </c>
    </row>
    <row r="21" spans="1:19" s="10" customFormat="1" ht="15.75">
      <c r="A21" s="36" t="s">
        <v>0</v>
      </c>
      <c r="B21" s="8">
        <v>226</v>
      </c>
      <c r="C21" s="56" t="s">
        <v>10</v>
      </c>
      <c r="D21" s="18">
        <f aca="true" t="shared" si="13" ref="D21:S21">SUM(D65,D44,D84,D97)</f>
        <v>43</v>
      </c>
      <c r="E21" s="18">
        <f t="shared" si="13"/>
        <v>31.4</v>
      </c>
      <c r="F21" s="18">
        <f t="shared" si="13"/>
        <v>70</v>
      </c>
      <c r="G21" s="18">
        <f t="shared" si="13"/>
        <v>144.4</v>
      </c>
      <c r="H21" s="18">
        <f t="shared" si="13"/>
        <v>0</v>
      </c>
      <c r="I21" s="143">
        <f t="shared" si="13"/>
        <v>133</v>
      </c>
      <c r="J21" s="134">
        <f t="shared" si="8"/>
        <v>72.6</v>
      </c>
      <c r="K21" s="143">
        <f t="shared" si="13"/>
        <v>72.6</v>
      </c>
      <c r="L21" s="143">
        <f t="shared" si="13"/>
        <v>0</v>
      </c>
      <c r="M21" s="143">
        <f t="shared" si="13"/>
        <v>0</v>
      </c>
      <c r="N21" s="143">
        <f t="shared" si="13"/>
        <v>0</v>
      </c>
      <c r="O21" s="143">
        <f t="shared" si="13"/>
        <v>0</v>
      </c>
      <c r="P21" s="143">
        <f t="shared" si="13"/>
        <v>0</v>
      </c>
      <c r="Q21" s="143">
        <f t="shared" si="13"/>
        <v>0</v>
      </c>
      <c r="R21" s="143">
        <f t="shared" si="13"/>
        <v>0</v>
      </c>
      <c r="S21" s="144">
        <f t="shared" si="13"/>
        <v>0</v>
      </c>
    </row>
    <row r="22" spans="1:19" s="7" customFormat="1" ht="15.75">
      <c r="A22" s="35" t="s">
        <v>0</v>
      </c>
      <c r="B22" s="5">
        <v>231</v>
      </c>
      <c r="C22" s="57" t="s">
        <v>11</v>
      </c>
      <c r="D22" s="25">
        <f aca="true" t="shared" si="14" ref="D22:I22">SUM(D95)</f>
        <v>0</v>
      </c>
      <c r="E22" s="25">
        <f t="shared" si="14"/>
        <v>0</v>
      </c>
      <c r="F22" s="25">
        <f t="shared" si="14"/>
        <v>0</v>
      </c>
      <c r="G22" s="25">
        <f t="shared" si="14"/>
        <v>0</v>
      </c>
      <c r="H22" s="25">
        <f t="shared" si="14"/>
        <v>0</v>
      </c>
      <c r="I22" s="141">
        <f t="shared" si="14"/>
        <v>0</v>
      </c>
      <c r="J22" s="134">
        <f t="shared" si="8"/>
        <v>0</v>
      </c>
      <c r="K22" s="141">
        <f aca="true" t="shared" si="15" ref="K22:S22">SUM(K95)</f>
        <v>0</v>
      </c>
      <c r="L22" s="141">
        <f t="shared" si="15"/>
        <v>0</v>
      </c>
      <c r="M22" s="141">
        <f t="shared" si="15"/>
        <v>0</v>
      </c>
      <c r="N22" s="141">
        <f>SUM(N95)</f>
        <v>0</v>
      </c>
      <c r="O22" s="141">
        <f t="shared" si="15"/>
        <v>0</v>
      </c>
      <c r="P22" s="141">
        <f t="shared" si="15"/>
        <v>0</v>
      </c>
      <c r="Q22" s="141">
        <f t="shared" si="15"/>
        <v>0</v>
      </c>
      <c r="R22" s="141">
        <f>SUM(R95)</f>
        <v>0</v>
      </c>
      <c r="S22" s="142">
        <f t="shared" si="15"/>
        <v>0</v>
      </c>
    </row>
    <row r="23" spans="1:19" s="7" customFormat="1" ht="15.75">
      <c r="A23" s="35" t="s">
        <v>0</v>
      </c>
      <c r="B23" s="5">
        <v>251</v>
      </c>
      <c r="C23" s="57"/>
      <c r="D23" s="25">
        <f aca="true" t="shared" si="16" ref="D23:I23">SUM(D66,D85)</f>
        <v>522</v>
      </c>
      <c r="E23" s="25">
        <f t="shared" si="16"/>
        <v>0</v>
      </c>
      <c r="F23" s="25">
        <f t="shared" si="16"/>
        <v>0</v>
      </c>
      <c r="G23" s="25">
        <f t="shared" si="16"/>
        <v>522</v>
      </c>
      <c r="H23" s="25">
        <f t="shared" si="16"/>
        <v>0</v>
      </c>
      <c r="I23" s="141">
        <f t="shared" si="16"/>
        <v>822.1</v>
      </c>
      <c r="J23" s="134">
        <f t="shared" si="8"/>
        <v>822.1</v>
      </c>
      <c r="K23" s="141">
        <f aca="true" t="shared" si="17" ref="K23:S23">SUM(K66,K85)</f>
        <v>0</v>
      </c>
      <c r="L23" s="141">
        <f t="shared" si="17"/>
        <v>0</v>
      </c>
      <c r="M23" s="141">
        <f t="shared" si="17"/>
        <v>822.1</v>
      </c>
      <c r="N23" s="141">
        <f t="shared" si="17"/>
        <v>0</v>
      </c>
      <c r="O23" s="141">
        <f>SUM(O66,O85)</f>
        <v>0</v>
      </c>
      <c r="P23" s="141">
        <f t="shared" si="17"/>
        <v>0</v>
      </c>
      <c r="Q23" s="141">
        <f t="shared" si="17"/>
        <v>0</v>
      </c>
      <c r="R23" s="141">
        <f t="shared" si="17"/>
        <v>0</v>
      </c>
      <c r="S23" s="142">
        <f t="shared" si="17"/>
        <v>0</v>
      </c>
    </row>
    <row r="24" spans="1:19" s="7" customFormat="1" ht="18" customHeight="1" hidden="1">
      <c r="A24" s="35" t="s">
        <v>0</v>
      </c>
      <c r="B24" s="5">
        <v>262</v>
      </c>
      <c r="C24" s="57" t="s">
        <v>45</v>
      </c>
      <c r="D24" s="25">
        <f aca="true" t="shared" si="18" ref="D24:S24">SUM(D67,D45,D87)</f>
        <v>0</v>
      </c>
      <c r="E24" s="25">
        <f t="shared" si="18"/>
        <v>0</v>
      </c>
      <c r="F24" s="25">
        <f t="shared" si="18"/>
        <v>0</v>
      </c>
      <c r="G24" s="25">
        <f t="shared" si="18"/>
        <v>0</v>
      </c>
      <c r="H24" s="25">
        <f t="shared" si="18"/>
        <v>0</v>
      </c>
      <c r="I24" s="141">
        <f t="shared" si="18"/>
        <v>0</v>
      </c>
      <c r="J24" s="134">
        <f t="shared" si="8"/>
        <v>0</v>
      </c>
      <c r="K24" s="141">
        <f t="shared" si="18"/>
        <v>0</v>
      </c>
      <c r="L24" s="141">
        <f t="shared" si="18"/>
        <v>0</v>
      </c>
      <c r="M24" s="141">
        <f t="shared" si="18"/>
        <v>0</v>
      </c>
      <c r="N24" s="141">
        <f t="shared" si="18"/>
        <v>0</v>
      </c>
      <c r="O24" s="141">
        <f t="shared" si="18"/>
        <v>0</v>
      </c>
      <c r="P24" s="141">
        <f t="shared" si="18"/>
        <v>0</v>
      </c>
      <c r="Q24" s="141">
        <f t="shared" si="18"/>
        <v>0</v>
      </c>
      <c r="R24" s="141">
        <f t="shared" si="18"/>
        <v>0</v>
      </c>
      <c r="S24" s="142">
        <f t="shared" si="18"/>
        <v>0</v>
      </c>
    </row>
    <row r="25" spans="1:19" s="7" customFormat="1" ht="31.5" hidden="1">
      <c r="A25" s="35" t="s">
        <v>0</v>
      </c>
      <c r="B25" s="5">
        <v>263</v>
      </c>
      <c r="C25" s="57" t="s">
        <v>44</v>
      </c>
      <c r="D25" s="25">
        <f>SUM(D68,D88)</f>
        <v>0</v>
      </c>
      <c r="E25" s="25">
        <f aca="true" t="shared" si="19" ref="E25:S25">SUM(E68,E88)</f>
        <v>0</v>
      </c>
      <c r="F25" s="25">
        <f t="shared" si="19"/>
        <v>0</v>
      </c>
      <c r="G25" s="25">
        <f t="shared" si="19"/>
        <v>0</v>
      </c>
      <c r="H25" s="25">
        <f t="shared" si="19"/>
        <v>0</v>
      </c>
      <c r="I25" s="141">
        <f t="shared" si="19"/>
        <v>0</v>
      </c>
      <c r="J25" s="134">
        <f t="shared" si="8"/>
        <v>0</v>
      </c>
      <c r="K25" s="141">
        <f t="shared" si="19"/>
        <v>0</v>
      </c>
      <c r="L25" s="141">
        <f t="shared" si="19"/>
        <v>0</v>
      </c>
      <c r="M25" s="141">
        <f t="shared" si="19"/>
        <v>0</v>
      </c>
      <c r="N25" s="141">
        <f t="shared" si="19"/>
        <v>0</v>
      </c>
      <c r="O25" s="141">
        <f t="shared" si="19"/>
        <v>0</v>
      </c>
      <c r="P25" s="141">
        <f t="shared" si="19"/>
        <v>0</v>
      </c>
      <c r="Q25" s="141">
        <f t="shared" si="19"/>
        <v>0</v>
      </c>
      <c r="R25" s="141">
        <f t="shared" si="19"/>
        <v>0</v>
      </c>
      <c r="S25" s="142">
        <f t="shared" si="19"/>
        <v>0</v>
      </c>
    </row>
    <row r="26" spans="1:19" s="7" customFormat="1" ht="15.75">
      <c r="A26" s="35" t="s">
        <v>0</v>
      </c>
      <c r="B26" s="5">
        <v>290</v>
      </c>
      <c r="C26" s="57" t="s">
        <v>12</v>
      </c>
      <c r="D26" s="25">
        <f>SUM(D69,D96,D98,D46,D89,D94)</f>
        <v>13</v>
      </c>
      <c r="E26" s="25">
        <f>SUM(E69,E96,E98,E46,E89,E94)</f>
        <v>0</v>
      </c>
      <c r="F26" s="25">
        <f>SUM(F69,F96,F98,F46,F89,F94)</f>
        <v>0</v>
      </c>
      <c r="G26" s="25">
        <f>SUM(G69,G96,G98,G46,G89,G94)</f>
        <v>13</v>
      </c>
      <c r="H26" s="25">
        <f>SUM(H69,H96,H98,H46,H89,H94)</f>
        <v>0</v>
      </c>
      <c r="I26" s="141">
        <f aca="true" t="shared" si="20" ref="I26:S26">SUM(I69,I96,I98,I46,I89,I94)</f>
        <v>25</v>
      </c>
      <c r="J26" s="134">
        <f t="shared" si="8"/>
        <v>17</v>
      </c>
      <c r="K26" s="141">
        <f t="shared" si="20"/>
        <v>17</v>
      </c>
      <c r="L26" s="141">
        <f t="shared" si="20"/>
        <v>0</v>
      </c>
      <c r="M26" s="141">
        <f t="shared" si="20"/>
        <v>0</v>
      </c>
      <c r="N26" s="141">
        <f t="shared" si="20"/>
        <v>0</v>
      </c>
      <c r="O26" s="141">
        <f t="shared" si="20"/>
        <v>0</v>
      </c>
      <c r="P26" s="141">
        <f t="shared" si="20"/>
        <v>0</v>
      </c>
      <c r="Q26" s="141">
        <f t="shared" si="20"/>
        <v>0</v>
      </c>
      <c r="R26" s="141">
        <f t="shared" si="20"/>
        <v>0</v>
      </c>
      <c r="S26" s="142">
        <f t="shared" si="20"/>
        <v>0</v>
      </c>
    </row>
    <row r="27" spans="1:19" s="7" customFormat="1" ht="15.75">
      <c r="A27" s="35" t="s">
        <v>0</v>
      </c>
      <c r="B27" s="5">
        <v>300</v>
      </c>
      <c r="C27" s="57" t="s">
        <v>13</v>
      </c>
      <c r="D27" s="25">
        <f aca="true" t="shared" si="21" ref="D27:I27">SUM(D28:D29)</f>
        <v>102</v>
      </c>
      <c r="E27" s="25">
        <f t="shared" si="21"/>
        <v>25</v>
      </c>
      <c r="F27" s="25">
        <f t="shared" si="21"/>
        <v>150</v>
      </c>
      <c r="G27" s="25">
        <f t="shared" si="21"/>
        <v>277</v>
      </c>
      <c r="H27" s="25">
        <f t="shared" si="21"/>
        <v>0</v>
      </c>
      <c r="I27" s="141">
        <f t="shared" si="21"/>
        <v>358.7</v>
      </c>
      <c r="J27" s="133">
        <f aca="true" t="shared" si="22" ref="J27:S27">SUM(J28:J29)</f>
        <v>108.7</v>
      </c>
      <c r="K27" s="141">
        <f t="shared" si="22"/>
        <v>67</v>
      </c>
      <c r="L27" s="141">
        <f t="shared" si="22"/>
        <v>41</v>
      </c>
      <c r="M27" s="141">
        <f t="shared" si="22"/>
        <v>0</v>
      </c>
      <c r="N27" s="141">
        <f>SUM(N28:N29)</f>
        <v>0</v>
      </c>
      <c r="O27" s="141">
        <f t="shared" si="22"/>
        <v>0</v>
      </c>
      <c r="P27" s="141">
        <f t="shared" si="22"/>
        <v>0.7</v>
      </c>
      <c r="Q27" s="141">
        <f t="shared" si="22"/>
        <v>0</v>
      </c>
      <c r="R27" s="141">
        <f>SUM(R28:R29)</f>
        <v>0</v>
      </c>
      <c r="S27" s="142">
        <f t="shared" si="22"/>
        <v>0</v>
      </c>
    </row>
    <row r="28" spans="1:19" s="10" customFormat="1" ht="15.75">
      <c r="A28" s="36" t="s">
        <v>0</v>
      </c>
      <c r="B28" s="8">
        <v>310</v>
      </c>
      <c r="C28" s="56" t="s">
        <v>14</v>
      </c>
      <c r="D28" s="18">
        <f aca="true" t="shared" si="23" ref="D28:H29">SUM(D71,D48,D91)</f>
        <v>9</v>
      </c>
      <c r="E28" s="18">
        <f t="shared" si="23"/>
        <v>0</v>
      </c>
      <c r="F28" s="18">
        <f t="shared" si="23"/>
        <v>65</v>
      </c>
      <c r="G28" s="18">
        <f t="shared" si="23"/>
        <v>74</v>
      </c>
      <c r="H28" s="18">
        <f t="shared" si="23"/>
        <v>0</v>
      </c>
      <c r="I28" s="143">
        <f aca="true" t="shared" si="24" ref="I28:S28">SUM(I71,I48,I91)</f>
        <v>112</v>
      </c>
      <c r="J28" s="134">
        <f t="shared" si="8"/>
        <v>60</v>
      </c>
      <c r="K28" s="143">
        <f t="shared" si="24"/>
        <v>20</v>
      </c>
      <c r="L28" s="143">
        <f t="shared" si="24"/>
        <v>40</v>
      </c>
      <c r="M28" s="143">
        <f t="shared" si="24"/>
        <v>0</v>
      </c>
      <c r="N28" s="143">
        <f t="shared" si="24"/>
        <v>0</v>
      </c>
      <c r="O28" s="143">
        <f t="shared" si="24"/>
        <v>0</v>
      </c>
      <c r="P28" s="143">
        <f t="shared" si="24"/>
        <v>0</v>
      </c>
      <c r="Q28" s="143">
        <f t="shared" si="24"/>
        <v>0</v>
      </c>
      <c r="R28" s="143">
        <f t="shared" si="24"/>
        <v>0</v>
      </c>
      <c r="S28" s="144">
        <f t="shared" si="24"/>
        <v>0</v>
      </c>
    </row>
    <row r="29" spans="1:19" s="10" customFormat="1" ht="15.75">
      <c r="A29" s="36" t="s">
        <v>0</v>
      </c>
      <c r="B29" s="8">
        <v>340</v>
      </c>
      <c r="C29" s="56" t="s">
        <v>15</v>
      </c>
      <c r="D29" s="18">
        <f t="shared" si="23"/>
        <v>93</v>
      </c>
      <c r="E29" s="18">
        <f t="shared" si="23"/>
        <v>25</v>
      </c>
      <c r="F29" s="18">
        <f t="shared" si="23"/>
        <v>85</v>
      </c>
      <c r="G29" s="18">
        <f t="shared" si="23"/>
        <v>203</v>
      </c>
      <c r="H29" s="18">
        <f t="shared" si="23"/>
        <v>0</v>
      </c>
      <c r="I29" s="221">
        <f>I49+I72+I99</f>
        <v>246.7</v>
      </c>
      <c r="J29" s="134">
        <f t="shared" si="8"/>
        <v>48.7</v>
      </c>
      <c r="K29" s="143">
        <f>SUM(K72,K49,K92)</f>
        <v>47</v>
      </c>
      <c r="L29" s="143">
        <f aca="true" t="shared" si="25" ref="L29:S29">SUM(L72,L49,L92)</f>
        <v>1</v>
      </c>
      <c r="M29" s="143">
        <f t="shared" si="25"/>
        <v>0</v>
      </c>
      <c r="N29" s="143">
        <f>SUM(N72,N49,N92)</f>
        <v>0</v>
      </c>
      <c r="O29" s="143">
        <f t="shared" si="25"/>
        <v>0</v>
      </c>
      <c r="P29" s="143">
        <f>SUM(P72,P49,P92)+P99</f>
        <v>0.7</v>
      </c>
      <c r="Q29" s="143">
        <f t="shared" si="25"/>
        <v>0</v>
      </c>
      <c r="R29" s="143">
        <f>SUM(R72,R49,R92)</f>
        <v>0</v>
      </c>
      <c r="S29" s="144">
        <f t="shared" si="25"/>
        <v>0</v>
      </c>
    </row>
    <row r="30" spans="1:19" s="10" customFormat="1" ht="15.75">
      <c r="A30" s="37" t="s">
        <v>17</v>
      </c>
      <c r="B30" s="12"/>
      <c r="C30" s="58"/>
      <c r="D30" s="19">
        <f aca="true" t="shared" si="26" ref="D30:I30">SUM(D11,D15,D22,D23:D25,D26,D27)</f>
        <v>4505.7</v>
      </c>
      <c r="E30" s="19">
        <f t="shared" si="26"/>
        <v>422.9</v>
      </c>
      <c r="F30" s="19">
        <f t="shared" si="26"/>
        <v>698.3</v>
      </c>
      <c r="G30" s="19">
        <f t="shared" si="26"/>
        <v>5626.900000000001</v>
      </c>
      <c r="H30" s="19">
        <f t="shared" si="26"/>
        <v>0</v>
      </c>
      <c r="I30" s="145">
        <f t="shared" si="26"/>
        <v>7242.6</v>
      </c>
      <c r="J30" s="133">
        <f>SUM(J11,J15,J22:J23,J25,J26,J27)</f>
        <v>4881</v>
      </c>
      <c r="K30" s="145">
        <f aca="true" t="shared" si="27" ref="K30:S30">SUM(K11,K15,K22,K25,K26,K27)</f>
        <v>624.2</v>
      </c>
      <c r="L30" s="145">
        <f t="shared" si="27"/>
        <v>1015</v>
      </c>
      <c r="M30" s="145">
        <f t="shared" si="27"/>
        <v>0</v>
      </c>
      <c r="N30" s="145">
        <f>SUM(N11,N15,N22,N25,N26,N27)</f>
        <v>2419.0000000000005</v>
      </c>
      <c r="O30" s="145">
        <f t="shared" si="27"/>
        <v>0</v>
      </c>
      <c r="P30" s="145">
        <f t="shared" si="27"/>
        <v>0.7</v>
      </c>
      <c r="Q30" s="145">
        <f t="shared" si="27"/>
        <v>0</v>
      </c>
      <c r="R30" s="145">
        <f>SUM(R11,R15,R22,R25,R26,R27)</f>
        <v>0</v>
      </c>
      <c r="S30" s="146">
        <f t="shared" si="27"/>
        <v>0</v>
      </c>
    </row>
    <row r="31" spans="1:19" s="10" customFormat="1" ht="15.75">
      <c r="A31" s="38" t="s">
        <v>16</v>
      </c>
      <c r="B31" s="8">
        <v>211</v>
      </c>
      <c r="C31" s="56" t="s">
        <v>1</v>
      </c>
      <c r="D31" s="115">
        <v>440</v>
      </c>
      <c r="E31" s="115">
        <v>25.3</v>
      </c>
      <c r="F31" s="115">
        <v>42.2</v>
      </c>
      <c r="G31" s="23">
        <f>SUM(D31:F31)</f>
        <v>507.5</v>
      </c>
      <c r="H31" s="115"/>
      <c r="I31" s="160">
        <v>557</v>
      </c>
      <c r="J31" s="134">
        <f>SUM(K31:S31)</f>
        <v>532.1</v>
      </c>
      <c r="K31" s="143"/>
      <c r="L31" s="143"/>
      <c r="M31" s="143"/>
      <c r="N31" s="143">
        <v>532.1</v>
      </c>
      <c r="O31" s="143"/>
      <c r="P31" s="143"/>
      <c r="Q31" s="143"/>
      <c r="R31" s="143"/>
      <c r="S31" s="144"/>
    </row>
    <row r="32" spans="1:19" s="10" customFormat="1" ht="15.75">
      <c r="A32" s="38" t="s">
        <v>16</v>
      </c>
      <c r="B32" s="8">
        <v>213</v>
      </c>
      <c r="C32" s="56" t="s">
        <v>3</v>
      </c>
      <c r="D32" s="116">
        <v>125</v>
      </c>
      <c r="E32" s="115">
        <v>7.2</v>
      </c>
      <c r="F32" s="115">
        <v>12.7</v>
      </c>
      <c r="G32" s="23">
        <f>SUM(D32:F32)</f>
        <v>144.89999999999998</v>
      </c>
      <c r="H32" s="115"/>
      <c r="I32" s="160">
        <v>168</v>
      </c>
      <c r="J32" s="134">
        <f>SUM(K32:S32)</f>
        <v>161</v>
      </c>
      <c r="K32" s="143"/>
      <c r="L32" s="143"/>
      <c r="M32" s="143"/>
      <c r="N32" s="143">
        <v>161</v>
      </c>
      <c r="O32" s="143"/>
      <c r="P32" s="143"/>
      <c r="Q32" s="143"/>
      <c r="R32" s="143"/>
      <c r="S32" s="144"/>
    </row>
    <row r="33" spans="1:19" s="10" customFormat="1" ht="15.75">
      <c r="A33" s="39"/>
      <c r="B33" s="12"/>
      <c r="C33" s="59" t="s">
        <v>18</v>
      </c>
      <c r="D33" s="19">
        <f aca="true" t="shared" si="28" ref="D33:J33">SUM(D31:D32)</f>
        <v>565</v>
      </c>
      <c r="E33" s="19">
        <f t="shared" si="28"/>
        <v>32.5</v>
      </c>
      <c r="F33" s="19">
        <f t="shared" si="28"/>
        <v>54.900000000000006</v>
      </c>
      <c r="G33" s="19">
        <f t="shared" si="28"/>
        <v>652.4</v>
      </c>
      <c r="H33" s="19">
        <f t="shared" si="28"/>
        <v>0</v>
      </c>
      <c r="I33" s="145">
        <f t="shared" si="28"/>
        <v>725</v>
      </c>
      <c r="J33" s="133">
        <f t="shared" si="28"/>
        <v>693.1</v>
      </c>
      <c r="K33" s="145">
        <f aca="true" t="shared" si="29" ref="K33:S33">SUM(K31:K32)</f>
        <v>0</v>
      </c>
      <c r="L33" s="145">
        <f t="shared" si="29"/>
        <v>0</v>
      </c>
      <c r="M33" s="145">
        <f t="shared" si="29"/>
        <v>0</v>
      </c>
      <c r="N33" s="145">
        <f t="shared" si="29"/>
        <v>693.1</v>
      </c>
      <c r="O33" s="145">
        <f t="shared" si="29"/>
        <v>0</v>
      </c>
      <c r="P33" s="145">
        <f t="shared" si="29"/>
        <v>0</v>
      </c>
      <c r="Q33" s="145">
        <f t="shared" si="29"/>
        <v>0</v>
      </c>
      <c r="R33" s="145">
        <f t="shared" si="29"/>
        <v>0</v>
      </c>
      <c r="S33" s="146">
        <f t="shared" si="29"/>
        <v>0</v>
      </c>
    </row>
    <row r="34" spans="1:19" s="7" customFormat="1" ht="15.75">
      <c r="A34" s="40" t="s">
        <v>19</v>
      </c>
      <c r="B34" s="5">
        <v>210</v>
      </c>
      <c r="C34" s="57" t="s">
        <v>30</v>
      </c>
      <c r="D34" s="25">
        <f aca="true" t="shared" si="30" ref="D34:I34">SUM(D35:D37)</f>
        <v>241</v>
      </c>
      <c r="E34" s="25">
        <f t="shared" si="30"/>
        <v>28</v>
      </c>
      <c r="F34" s="25">
        <f t="shared" si="30"/>
        <v>28</v>
      </c>
      <c r="G34" s="25">
        <f t="shared" si="30"/>
        <v>297</v>
      </c>
      <c r="H34" s="25">
        <f t="shared" si="30"/>
        <v>0</v>
      </c>
      <c r="I34" s="141">
        <f t="shared" si="30"/>
        <v>391</v>
      </c>
      <c r="J34" s="133">
        <f aca="true" t="shared" si="31" ref="J34:S34">SUM(J35:J37)</f>
        <v>375.1</v>
      </c>
      <c r="K34" s="141">
        <f t="shared" si="31"/>
        <v>0.1</v>
      </c>
      <c r="L34" s="141">
        <f t="shared" si="31"/>
        <v>375</v>
      </c>
      <c r="M34" s="141">
        <f t="shared" si="31"/>
        <v>0</v>
      </c>
      <c r="N34" s="141">
        <f>SUM(N35:N37)</f>
        <v>0</v>
      </c>
      <c r="O34" s="141">
        <f t="shared" si="31"/>
        <v>0</v>
      </c>
      <c r="P34" s="141">
        <f t="shared" si="31"/>
        <v>0</v>
      </c>
      <c r="Q34" s="141">
        <f t="shared" si="31"/>
        <v>0</v>
      </c>
      <c r="R34" s="141">
        <f>SUM(R35:R37)</f>
        <v>0</v>
      </c>
      <c r="S34" s="142">
        <f t="shared" si="31"/>
        <v>0</v>
      </c>
    </row>
    <row r="35" spans="1:19" s="10" customFormat="1" ht="15.75">
      <c r="A35" s="38" t="s">
        <v>19</v>
      </c>
      <c r="B35" s="8">
        <v>211</v>
      </c>
      <c r="C35" s="56" t="s">
        <v>1</v>
      </c>
      <c r="D35" s="116">
        <v>186</v>
      </c>
      <c r="E35" s="115">
        <v>21.5</v>
      </c>
      <c r="F35" s="115">
        <v>21.5</v>
      </c>
      <c r="G35" s="23">
        <f aca="true" t="shared" si="32" ref="G35:G40">SUM(D35:F35)</f>
        <v>229</v>
      </c>
      <c r="H35" s="115"/>
      <c r="I35" s="160">
        <v>284</v>
      </c>
      <c r="J35" s="134">
        <f>SUM(K35:S35)</f>
        <v>284.1</v>
      </c>
      <c r="K35" s="143">
        <v>0.1</v>
      </c>
      <c r="L35" s="143">
        <v>284</v>
      </c>
      <c r="M35" s="143"/>
      <c r="N35" s="143"/>
      <c r="O35" s="143"/>
      <c r="P35" s="143"/>
      <c r="Q35" s="143"/>
      <c r="R35" s="143"/>
      <c r="S35" s="144"/>
    </row>
    <row r="36" spans="1:19" s="10" customFormat="1" ht="15.75">
      <c r="A36" s="38" t="s">
        <v>19</v>
      </c>
      <c r="B36" s="8">
        <v>212</v>
      </c>
      <c r="C36" s="56" t="s">
        <v>2</v>
      </c>
      <c r="D36" s="116">
        <v>0</v>
      </c>
      <c r="E36" s="115">
        <v>0</v>
      </c>
      <c r="F36" s="115">
        <v>0</v>
      </c>
      <c r="G36" s="23">
        <f t="shared" si="32"/>
        <v>0</v>
      </c>
      <c r="H36" s="115"/>
      <c r="I36" s="160">
        <v>21</v>
      </c>
      <c r="J36" s="134">
        <f aca="true" t="shared" si="33" ref="J36:J49">SUM(K36:S36)</f>
        <v>5</v>
      </c>
      <c r="K36" s="143"/>
      <c r="L36" s="143">
        <v>5</v>
      </c>
      <c r="M36" s="143"/>
      <c r="N36" s="143"/>
      <c r="O36" s="143"/>
      <c r="P36" s="143"/>
      <c r="Q36" s="143"/>
      <c r="R36" s="143"/>
      <c r="S36" s="144"/>
    </row>
    <row r="37" spans="1:19" s="10" customFormat="1" ht="15.75">
      <c r="A37" s="38" t="s">
        <v>19</v>
      </c>
      <c r="B37" s="8">
        <v>213</v>
      </c>
      <c r="C37" s="56" t="s">
        <v>3</v>
      </c>
      <c r="D37" s="116">
        <v>55</v>
      </c>
      <c r="E37" s="115">
        <v>6.5</v>
      </c>
      <c r="F37" s="115">
        <v>6.5</v>
      </c>
      <c r="G37" s="23">
        <f t="shared" si="32"/>
        <v>68</v>
      </c>
      <c r="H37" s="115"/>
      <c r="I37" s="160">
        <v>86</v>
      </c>
      <c r="J37" s="134">
        <f t="shared" si="33"/>
        <v>86</v>
      </c>
      <c r="K37" s="143"/>
      <c r="L37" s="143">
        <v>86</v>
      </c>
      <c r="M37" s="143"/>
      <c r="N37" s="143"/>
      <c r="O37" s="143"/>
      <c r="P37" s="143"/>
      <c r="Q37" s="143"/>
      <c r="R37" s="143"/>
      <c r="S37" s="144"/>
    </row>
    <row r="38" spans="1:19" s="7" customFormat="1" ht="15.75" hidden="1">
      <c r="A38" s="40" t="s">
        <v>19</v>
      </c>
      <c r="B38" s="5">
        <v>220</v>
      </c>
      <c r="C38" s="57" t="s">
        <v>4</v>
      </c>
      <c r="D38" s="73">
        <f>SUM(D39:D44)</f>
        <v>0</v>
      </c>
      <c r="E38" s="180">
        <f>SUM(E39:E44)</f>
        <v>0</v>
      </c>
      <c r="F38" s="180">
        <f>SUM(F39:F44)</f>
        <v>0</v>
      </c>
      <c r="G38" s="23">
        <f t="shared" si="32"/>
        <v>0</v>
      </c>
      <c r="H38" s="180">
        <f>SUM(H39:H44)</f>
        <v>0</v>
      </c>
      <c r="I38" s="158">
        <f>SUM(I39:I44)</f>
        <v>0</v>
      </c>
      <c r="J38" s="134">
        <f t="shared" si="33"/>
        <v>0</v>
      </c>
      <c r="K38" s="141"/>
      <c r="L38" s="141"/>
      <c r="M38" s="141"/>
      <c r="N38" s="141"/>
      <c r="O38" s="141"/>
      <c r="P38" s="141"/>
      <c r="Q38" s="141"/>
      <c r="R38" s="141"/>
      <c r="S38" s="142"/>
    </row>
    <row r="39" spans="1:19" s="10" customFormat="1" ht="15.75" hidden="1">
      <c r="A39" s="38" t="s">
        <v>19</v>
      </c>
      <c r="B39" s="8">
        <v>221</v>
      </c>
      <c r="C39" s="56" t="s">
        <v>5</v>
      </c>
      <c r="D39" s="23"/>
      <c r="E39" s="115"/>
      <c r="F39" s="115"/>
      <c r="G39" s="23">
        <f t="shared" si="32"/>
        <v>0</v>
      </c>
      <c r="H39" s="115"/>
      <c r="I39" s="160"/>
      <c r="J39" s="134">
        <f t="shared" si="33"/>
        <v>0</v>
      </c>
      <c r="K39" s="143"/>
      <c r="L39" s="143"/>
      <c r="M39" s="143"/>
      <c r="N39" s="143"/>
      <c r="O39" s="143"/>
      <c r="P39" s="143"/>
      <c r="Q39" s="143"/>
      <c r="R39" s="143"/>
      <c r="S39" s="144"/>
    </row>
    <row r="40" spans="1:19" s="10" customFormat="1" ht="15.75" customHeight="1" hidden="1">
      <c r="A40" s="38" t="s">
        <v>19</v>
      </c>
      <c r="B40" s="8">
        <v>222</v>
      </c>
      <c r="C40" s="56" t="s">
        <v>6</v>
      </c>
      <c r="D40" s="23">
        <v>0</v>
      </c>
      <c r="E40" s="115">
        <v>0</v>
      </c>
      <c r="F40" s="115">
        <v>0</v>
      </c>
      <c r="G40" s="23">
        <f t="shared" si="32"/>
        <v>0</v>
      </c>
      <c r="H40" s="115">
        <v>0</v>
      </c>
      <c r="I40" s="160">
        <v>0</v>
      </c>
      <c r="J40" s="134">
        <f t="shared" si="33"/>
        <v>0</v>
      </c>
      <c r="K40" s="143"/>
      <c r="L40" s="143"/>
      <c r="M40" s="143"/>
      <c r="N40" s="143"/>
      <c r="O40" s="143"/>
      <c r="P40" s="143"/>
      <c r="Q40" s="143"/>
      <c r="R40" s="143"/>
      <c r="S40" s="144"/>
    </row>
    <row r="41" spans="1:19" s="10" customFormat="1" ht="17.25" customHeight="1" hidden="1">
      <c r="A41" s="38" t="s">
        <v>19</v>
      </c>
      <c r="B41" s="8">
        <v>223</v>
      </c>
      <c r="C41" s="56" t="s">
        <v>7</v>
      </c>
      <c r="D41" s="23"/>
      <c r="E41" s="115"/>
      <c r="F41" s="115"/>
      <c r="G41" s="23"/>
      <c r="H41" s="115"/>
      <c r="I41" s="160"/>
      <c r="J41" s="134">
        <f t="shared" si="33"/>
        <v>0</v>
      </c>
      <c r="K41" s="143"/>
      <c r="L41" s="143"/>
      <c r="M41" s="143"/>
      <c r="N41" s="143"/>
      <c r="O41" s="143"/>
      <c r="P41" s="143"/>
      <c r="Q41" s="143"/>
      <c r="R41" s="143"/>
      <c r="S41" s="144"/>
    </row>
    <row r="42" spans="1:19" s="10" customFormat="1" ht="15.75" hidden="1">
      <c r="A42" s="38" t="s">
        <v>19</v>
      </c>
      <c r="B42" s="8">
        <v>224</v>
      </c>
      <c r="C42" s="56" t="s">
        <v>8</v>
      </c>
      <c r="D42" s="23"/>
      <c r="E42" s="115"/>
      <c r="F42" s="115"/>
      <c r="G42" s="23"/>
      <c r="H42" s="115"/>
      <c r="I42" s="160"/>
      <c r="J42" s="134">
        <f t="shared" si="33"/>
        <v>0</v>
      </c>
      <c r="K42" s="143"/>
      <c r="L42" s="143"/>
      <c r="M42" s="143"/>
      <c r="N42" s="143"/>
      <c r="O42" s="143"/>
      <c r="P42" s="143"/>
      <c r="Q42" s="143"/>
      <c r="R42" s="143"/>
      <c r="S42" s="144"/>
    </row>
    <row r="43" spans="1:19" s="10" customFormat="1" ht="14.25" customHeight="1" hidden="1">
      <c r="A43" s="38" t="s">
        <v>19</v>
      </c>
      <c r="B43" s="8">
        <v>225</v>
      </c>
      <c r="C43" s="56" t="s">
        <v>9</v>
      </c>
      <c r="D43" s="23"/>
      <c r="E43" s="115"/>
      <c r="F43" s="115"/>
      <c r="G43" s="23"/>
      <c r="H43" s="115"/>
      <c r="I43" s="160"/>
      <c r="J43" s="134">
        <f t="shared" si="33"/>
        <v>0</v>
      </c>
      <c r="K43" s="143"/>
      <c r="L43" s="143"/>
      <c r="M43" s="143"/>
      <c r="N43" s="143"/>
      <c r="O43" s="143"/>
      <c r="P43" s="143"/>
      <c r="Q43" s="143"/>
      <c r="R43" s="143"/>
      <c r="S43" s="144"/>
    </row>
    <row r="44" spans="1:19" s="10" customFormat="1" ht="18" customHeight="1" hidden="1">
      <c r="A44" s="38" t="s">
        <v>19</v>
      </c>
      <c r="B44" s="8">
        <v>226</v>
      </c>
      <c r="C44" s="56" t="s">
        <v>10</v>
      </c>
      <c r="D44" s="23"/>
      <c r="E44" s="115"/>
      <c r="F44" s="115"/>
      <c r="G44" s="23"/>
      <c r="H44" s="115"/>
      <c r="I44" s="160"/>
      <c r="J44" s="134">
        <f t="shared" si="33"/>
        <v>0</v>
      </c>
      <c r="K44" s="143"/>
      <c r="L44" s="143"/>
      <c r="M44" s="143"/>
      <c r="N44" s="143"/>
      <c r="O44" s="143"/>
      <c r="P44" s="143"/>
      <c r="Q44" s="143"/>
      <c r="R44" s="143"/>
      <c r="S44" s="144"/>
    </row>
    <row r="45" spans="1:19" s="7" customFormat="1" ht="20.25" customHeight="1" hidden="1">
      <c r="A45" s="40" t="s">
        <v>19</v>
      </c>
      <c r="B45" s="5">
        <v>262</v>
      </c>
      <c r="C45" s="57" t="s">
        <v>36</v>
      </c>
      <c r="D45" s="73">
        <v>0</v>
      </c>
      <c r="E45" s="180">
        <v>0</v>
      </c>
      <c r="F45" s="180">
        <v>0</v>
      </c>
      <c r="G45" s="73">
        <v>0</v>
      </c>
      <c r="H45" s="180">
        <v>0</v>
      </c>
      <c r="I45" s="158">
        <v>0</v>
      </c>
      <c r="J45" s="134">
        <f t="shared" si="33"/>
        <v>0</v>
      </c>
      <c r="K45" s="141"/>
      <c r="L45" s="141"/>
      <c r="M45" s="141"/>
      <c r="N45" s="141"/>
      <c r="O45" s="141"/>
      <c r="P45" s="141"/>
      <c r="Q45" s="141"/>
      <c r="R45" s="141"/>
      <c r="S45" s="142"/>
    </row>
    <row r="46" spans="1:19" s="10" customFormat="1" ht="15.75">
      <c r="A46" s="38" t="s">
        <v>19</v>
      </c>
      <c r="B46" s="8">
        <v>290</v>
      </c>
      <c r="C46" s="56" t="s">
        <v>12</v>
      </c>
      <c r="D46" s="23">
        <v>1</v>
      </c>
      <c r="E46" s="115">
        <v>0</v>
      </c>
      <c r="F46" s="115">
        <v>0</v>
      </c>
      <c r="G46" s="23">
        <f>SUM(D46:F46)</f>
        <v>1</v>
      </c>
      <c r="H46" s="115"/>
      <c r="I46" s="160">
        <v>1</v>
      </c>
      <c r="J46" s="134">
        <f t="shared" si="33"/>
        <v>0</v>
      </c>
      <c r="K46" s="143"/>
      <c r="L46" s="143"/>
      <c r="M46" s="143"/>
      <c r="N46" s="143"/>
      <c r="O46" s="143"/>
      <c r="P46" s="143"/>
      <c r="Q46" s="143"/>
      <c r="R46" s="143"/>
      <c r="S46" s="144"/>
    </row>
    <row r="47" spans="1:19" s="7" customFormat="1" ht="15.75">
      <c r="A47" s="40" t="s">
        <v>19</v>
      </c>
      <c r="B47" s="5">
        <v>300</v>
      </c>
      <c r="C47" s="57" t="s">
        <v>13</v>
      </c>
      <c r="D47" s="25">
        <f aca="true" t="shared" si="34" ref="D47:I47">SUM(D48:D49)</f>
        <v>0</v>
      </c>
      <c r="E47" s="25">
        <f t="shared" si="34"/>
        <v>0</v>
      </c>
      <c r="F47" s="25">
        <f t="shared" si="34"/>
        <v>0</v>
      </c>
      <c r="G47" s="25">
        <f t="shared" si="34"/>
        <v>0</v>
      </c>
      <c r="H47" s="25">
        <f t="shared" si="34"/>
        <v>0</v>
      </c>
      <c r="I47" s="141">
        <f t="shared" si="34"/>
        <v>46</v>
      </c>
      <c r="J47" s="134">
        <f t="shared" si="33"/>
        <v>41</v>
      </c>
      <c r="K47" s="141">
        <f>SUM(K48:K49)</f>
        <v>0</v>
      </c>
      <c r="L47" s="141">
        <f>SUM(L48:L49)</f>
        <v>41</v>
      </c>
      <c r="M47" s="141">
        <f>SUM(M48:M49)</f>
        <v>0</v>
      </c>
      <c r="N47" s="141">
        <f aca="true" t="shared" si="35" ref="N47:S47">SUM(N48:N49)</f>
        <v>0</v>
      </c>
      <c r="O47" s="141">
        <f t="shared" si="35"/>
        <v>0</v>
      </c>
      <c r="P47" s="141">
        <f t="shared" si="35"/>
        <v>0</v>
      </c>
      <c r="Q47" s="141">
        <f t="shared" si="35"/>
        <v>0</v>
      </c>
      <c r="R47" s="141">
        <f t="shared" si="35"/>
        <v>0</v>
      </c>
      <c r="S47" s="142">
        <f t="shared" si="35"/>
        <v>0</v>
      </c>
    </row>
    <row r="48" spans="1:19" s="10" customFormat="1" ht="15.75">
      <c r="A48" s="38" t="s">
        <v>19</v>
      </c>
      <c r="B48" s="8">
        <v>310</v>
      </c>
      <c r="C48" s="56" t="s">
        <v>14</v>
      </c>
      <c r="D48" s="18"/>
      <c r="E48" s="18"/>
      <c r="F48" s="18"/>
      <c r="G48" s="18"/>
      <c r="H48" s="18"/>
      <c r="I48" s="143">
        <v>40</v>
      </c>
      <c r="J48" s="134">
        <f t="shared" si="33"/>
        <v>40</v>
      </c>
      <c r="K48" s="143"/>
      <c r="L48" s="143">
        <v>40</v>
      </c>
      <c r="M48" s="143"/>
      <c r="N48" s="143"/>
      <c r="O48" s="143"/>
      <c r="P48" s="143"/>
      <c r="Q48" s="143"/>
      <c r="R48" s="143"/>
      <c r="S48" s="144"/>
    </row>
    <row r="49" spans="1:19" s="10" customFormat="1" ht="15.75">
      <c r="A49" s="38" t="s">
        <v>19</v>
      </c>
      <c r="B49" s="8">
        <v>340</v>
      </c>
      <c r="C49" s="56" t="s">
        <v>15</v>
      </c>
      <c r="D49" s="18"/>
      <c r="E49" s="18"/>
      <c r="F49" s="18"/>
      <c r="G49" s="18"/>
      <c r="H49" s="18"/>
      <c r="I49" s="143">
        <v>6</v>
      </c>
      <c r="J49" s="134">
        <f t="shared" si="33"/>
        <v>1</v>
      </c>
      <c r="K49" s="143"/>
      <c r="L49" s="143">
        <v>1</v>
      </c>
      <c r="M49" s="143"/>
      <c r="N49" s="143"/>
      <c r="O49" s="143"/>
      <c r="P49" s="143"/>
      <c r="Q49" s="143"/>
      <c r="R49" s="143"/>
      <c r="S49" s="144"/>
    </row>
    <row r="50" spans="1:19" s="10" customFormat="1" ht="15.75">
      <c r="A50" s="39"/>
      <c r="B50" s="12"/>
      <c r="C50" s="59" t="s">
        <v>18</v>
      </c>
      <c r="D50" s="19">
        <f>D35+D36+D37+D40+D45+D46</f>
        <v>242</v>
      </c>
      <c r="E50" s="19">
        <f>E35+E36+E37+E40+E45+E46</f>
        <v>28</v>
      </c>
      <c r="F50" s="19">
        <f>F35+F36+F37+F40+F45+F46</f>
        <v>28</v>
      </c>
      <c r="G50" s="19">
        <f>G35+G36+G37+G40+G45+G46</f>
        <v>298</v>
      </c>
      <c r="H50" s="19">
        <f>SUM(H34,H38,H45,H46,H47)</f>
        <v>0</v>
      </c>
      <c r="I50" s="145">
        <f>SUM(I34,I38,I45,I46,I47)</f>
        <v>438</v>
      </c>
      <c r="J50" s="133">
        <f>SUM(J34,J38,J45,J46,J47)</f>
        <v>416.1</v>
      </c>
      <c r="K50" s="145">
        <f>SUM(K34,K38,K45,K46,K47)</f>
        <v>0.1</v>
      </c>
      <c r="L50" s="145">
        <f aca="true" t="shared" si="36" ref="L50:S50">SUM(L34,L38,L45,L46,L47)</f>
        <v>416</v>
      </c>
      <c r="M50" s="145">
        <f t="shared" si="36"/>
        <v>0</v>
      </c>
      <c r="N50" s="145">
        <f t="shared" si="36"/>
        <v>0</v>
      </c>
      <c r="O50" s="145">
        <f t="shared" si="36"/>
        <v>0</v>
      </c>
      <c r="P50" s="145">
        <f t="shared" si="36"/>
        <v>0</v>
      </c>
      <c r="Q50" s="145">
        <f t="shared" si="36"/>
        <v>0</v>
      </c>
      <c r="R50" s="145">
        <f t="shared" si="36"/>
        <v>0</v>
      </c>
      <c r="S50" s="146">
        <f t="shared" si="36"/>
        <v>0</v>
      </c>
    </row>
    <row r="51" spans="1:19" s="7" customFormat="1" ht="15.75">
      <c r="A51" s="40" t="s">
        <v>20</v>
      </c>
      <c r="B51" s="5">
        <v>210</v>
      </c>
      <c r="C51" s="57" t="s">
        <v>30</v>
      </c>
      <c r="D51" s="25">
        <f aca="true" t="shared" si="37" ref="D51:S51">SUM(D52,D56,D55)</f>
        <v>2615.7</v>
      </c>
      <c r="E51" s="25">
        <f t="shared" si="37"/>
        <v>290.3</v>
      </c>
      <c r="F51" s="25">
        <f t="shared" si="37"/>
        <v>290.4</v>
      </c>
      <c r="G51" s="25">
        <f t="shared" si="37"/>
        <v>3196.4000000000005</v>
      </c>
      <c r="H51" s="25">
        <f t="shared" si="37"/>
        <v>0</v>
      </c>
      <c r="I51" s="141">
        <f t="shared" si="37"/>
        <v>4258.8</v>
      </c>
      <c r="J51" s="133">
        <f t="shared" si="37"/>
        <v>2585.4000000000005</v>
      </c>
      <c r="K51" s="141">
        <f t="shared" si="37"/>
        <v>260.5</v>
      </c>
      <c r="L51" s="141">
        <f t="shared" si="37"/>
        <v>599</v>
      </c>
      <c r="M51" s="141">
        <f t="shared" si="37"/>
        <v>0</v>
      </c>
      <c r="N51" s="141">
        <f t="shared" si="37"/>
        <v>1725.9</v>
      </c>
      <c r="O51" s="141">
        <f t="shared" si="37"/>
        <v>0</v>
      </c>
      <c r="P51" s="141">
        <f t="shared" si="37"/>
        <v>0</v>
      </c>
      <c r="Q51" s="141">
        <f t="shared" si="37"/>
        <v>0</v>
      </c>
      <c r="R51" s="141">
        <f t="shared" si="37"/>
        <v>0</v>
      </c>
      <c r="S51" s="142">
        <f t="shared" si="37"/>
        <v>0</v>
      </c>
    </row>
    <row r="52" spans="1:19" s="7" customFormat="1" ht="15.75">
      <c r="A52" s="40" t="s">
        <v>20</v>
      </c>
      <c r="B52" s="5">
        <v>211</v>
      </c>
      <c r="C52" s="57" t="s">
        <v>138</v>
      </c>
      <c r="D52" s="71">
        <f>SUM(D53:D54)</f>
        <v>2006</v>
      </c>
      <c r="E52" s="71">
        <f aca="true" t="shared" si="38" ref="E52:S52">SUM(E53:E54)</f>
        <v>223</v>
      </c>
      <c r="F52" s="71">
        <f t="shared" si="38"/>
        <v>223.1</v>
      </c>
      <c r="G52" s="71">
        <f t="shared" si="38"/>
        <v>2452.1000000000004</v>
      </c>
      <c r="H52" s="71">
        <f t="shared" si="38"/>
        <v>0</v>
      </c>
      <c r="I52" s="147">
        <f t="shared" si="38"/>
        <v>3195</v>
      </c>
      <c r="J52" s="133">
        <f t="shared" si="38"/>
        <v>2192.2000000000003</v>
      </c>
      <c r="K52" s="147">
        <f t="shared" si="38"/>
        <v>200.1</v>
      </c>
      <c r="L52" s="147">
        <f t="shared" si="38"/>
        <v>460</v>
      </c>
      <c r="M52" s="147">
        <f t="shared" si="38"/>
        <v>0</v>
      </c>
      <c r="N52" s="147">
        <f t="shared" si="38"/>
        <v>1532.1000000000001</v>
      </c>
      <c r="O52" s="147">
        <f t="shared" si="38"/>
        <v>0</v>
      </c>
      <c r="P52" s="147">
        <f t="shared" si="38"/>
        <v>0</v>
      </c>
      <c r="Q52" s="147">
        <f t="shared" si="38"/>
        <v>0</v>
      </c>
      <c r="R52" s="147">
        <f t="shared" si="38"/>
        <v>0</v>
      </c>
      <c r="S52" s="148">
        <f t="shared" si="38"/>
        <v>0</v>
      </c>
    </row>
    <row r="53" spans="1:19" s="95" customFormat="1" ht="15.75">
      <c r="A53" s="92" t="s">
        <v>102</v>
      </c>
      <c r="B53" s="93">
        <v>211</v>
      </c>
      <c r="C53" s="213" t="s">
        <v>167</v>
      </c>
      <c r="D53" s="204">
        <v>1223.8</v>
      </c>
      <c r="E53" s="200">
        <v>124.9</v>
      </c>
      <c r="F53" s="200">
        <v>125</v>
      </c>
      <c r="G53" s="204">
        <f>SUM(D53:F53)</f>
        <v>1473.7</v>
      </c>
      <c r="H53" s="200">
        <v>0</v>
      </c>
      <c r="I53" s="216">
        <v>2183</v>
      </c>
      <c r="J53" s="129">
        <f>SUM(K53:S53)</f>
        <v>1532.1000000000001</v>
      </c>
      <c r="K53" s="127"/>
      <c r="L53" s="127"/>
      <c r="M53" s="127"/>
      <c r="N53" s="263">
        <f>1499.9+32.2</f>
        <v>1532.1000000000001</v>
      </c>
      <c r="O53" s="127"/>
      <c r="P53" s="127"/>
      <c r="Q53" s="127"/>
      <c r="R53" s="127"/>
      <c r="S53" s="149"/>
    </row>
    <row r="54" spans="1:19" s="95" customFormat="1" ht="15.75">
      <c r="A54" s="92" t="s">
        <v>102</v>
      </c>
      <c r="B54" s="93">
        <v>211</v>
      </c>
      <c r="C54" s="213" t="s">
        <v>168</v>
      </c>
      <c r="D54" s="204">
        <v>782.2</v>
      </c>
      <c r="E54" s="200">
        <v>98.1</v>
      </c>
      <c r="F54" s="200">
        <v>98.1</v>
      </c>
      <c r="G54" s="199">
        <f>SUM(D54:F54)</f>
        <v>978.4000000000001</v>
      </c>
      <c r="H54" s="200">
        <v>0</v>
      </c>
      <c r="I54" s="216">
        <v>1012</v>
      </c>
      <c r="J54" s="129">
        <f>SUM(K54:S54)</f>
        <v>660.1</v>
      </c>
      <c r="K54" s="263">
        <v>200.1</v>
      </c>
      <c r="L54" s="127">
        <v>460</v>
      </c>
      <c r="M54" s="127"/>
      <c r="N54" s="127"/>
      <c r="O54" s="127"/>
      <c r="P54" s="127"/>
      <c r="Q54" s="127"/>
      <c r="R54" s="127"/>
      <c r="S54" s="149"/>
    </row>
    <row r="55" spans="1:19" s="10" customFormat="1" ht="15.75">
      <c r="A55" s="38" t="s">
        <v>20</v>
      </c>
      <c r="B55" s="8">
        <v>212</v>
      </c>
      <c r="C55" s="56" t="s">
        <v>2</v>
      </c>
      <c r="D55" s="79">
        <v>4</v>
      </c>
      <c r="E55" s="182">
        <v>0</v>
      </c>
      <c r="F55" s="182">
        <v>0</v>
      </c>
      <c r="G55" s="23">
        <f>SUM(D55:F55)</f>
        <v>4</v>
      </c>
      <c r="H55" s="182"/>
      <c r="I55" s="172">
        <f>21+78</f>
        <v>99</v>
      </c>
      <c r="J55" s="134">
        <f>SUM(K55:S55)</f>
        <v>0</v>
      </c>
      <c r="K55" s="143"/>
      <c r="L55" s="143"/>
      <c r="M55" s="143"/>
      <c r="N55" s="143"/>
      <c r="O55" s="143"/>
      <c r="P55" s="143"/>
      <c r="Q55" s="143"/>
      <c r="R55" s="143"/>
      <c r="S55" s="144"/>
    </row>
    <row r="56" spans="1:19" s="7" customFormat="1" ht="15.75">
      <c r="A56" s="40" t="s">
        <v>20</v>
      </c>
      <c r="B56" s="5">
        <v>213</v>
      </c>
      <c r="C56" s="57" t="s">
        <v>3</v>
      </c>
      <c r="D56" s="71">
        <f>SUM(D57:D58)</f>
        <v>605.7</v>
      </c>
      <c r="E56" s="71">
        <f aca="true" t="shared" si="39" ref="E56:S56">SUM(E57:E58)</f>
        <v>67.30000000000001</v>
      </c>
      <c r="F56" s="71">
        <f t="shared" si="39"/>
        <v>67.30000000000001</v>
      </c>
      <c r="G56" s="71">
        <f t="shared" si="39"/>
        <v>740.3</v>
      </c>
      <c r="H56" s="71">
        <f t="shared" si="39"/>
        <v>0</v>
      </c>
      <c r="I56" s="147">
        <f t="shared" si="39"/>
        <v>964.8000000000001</v>
      </c>
      <c r="J56" s="133">
        <f t="shared" si="39"/>
        <v>393.20000000000005</v>
      </c>
      <c r="K56" s="147">
        <f t="shared" si="39"/>
        <v>60.4</v>
      </c>
      <c r="L56" s="147">
        <f t="shared" si="39"/>
        <v>139</v>
      </c>
      <c r="M56" s="147">
        <f t="shared" si="39"/>
        <v>0</v>
      </c>
      <c r="N56" s="147">
        <v>193.8</v>
      </c>
      <c r="O56" s="147">
        <f t="shared" si="39"/>
        <v>0</v>
      </c>
      <c r="P56" s="147">
        <f t="shared" si="39"/>
        <v>0</v>
      </c>
      <c r="Q56" s="147">
        <f t="shared" si="39"/>
        <v>0</v>
      </c>
      <c r="R56" s="147">
        <f t="shared" si="39"/>
        <v>0</v>
      </c>
      <c r="S56" s="148">
        <f t="shared" si="39"/>
        <v>0</v>
      </c>
    </row>
    <row r="57" spans="1:19" s="95" customFormat="1" ht="15.75">
      <c r="A57" s="92" t="s">
        <v>102</v>
      </c>
      <c r="B57" s="93">
        <v>213</v>
      </c>
      <c r="C57" s="213" t="s">
        <v>169</v>
      </c>
      <c r="D57" s="96">
        <v>369.6</v>
      </c>
      <c r="E57" s="181">
        <v>37.7</v>
      </c>
      <c r="F57" s="181">
        <v>37.7</v>
      </c>
      <c r="G57" s="99">
        <f>SUM(D57:F57)</f>
        <v>445</v>
      </c>
      <c r="H57" s="181"/>
      <c r="I57" s="216">
        <v>659.2</v>
      </c>
      <c r="J57" s="129">
        <f>SUM(K57:S57)</f>
        <v>193.8</v>
      </c>
      <c r="K57" s="127"/>
      <c r="L57" s="127"/>
      <c r="M57" s="127"/>
      <c r="N57" s="127">
        <v>193.8</v>
      </c>
      <c r="O57" s="127"/>
      <c r="P57" s="127"/>
      <c r="Q57" s="127"/>
      <c r="R57" s="127"/>
      <c r="S57" s="149"/>
    </row>
    <row r="58" spans="1:19" s="95" customFormat="1" ht="31.5">
      <c r="A58" s="92" t="s">
        <v>102</v>
      </c>
      <c r="B58" s="93">
        <v>213</v>
      </c>
      <c r="C58" s="213" t="s">
        <v>170</v>
      </c>
      <c r="D58" s="96">
        <v>236.1</v>
      </c>
      <c r="E58" s="181">
        <v>29.6</v>
      </c>
      <c r="F58" s="181">
        <v>29.6</v>
      </c>
      <c r="G58" s="94">
        <f>SUM(D58:F58)</f>
        <v>295.3</v>
      </c>
      <c r="H58" s="181"/>
      <c r="I58" s="216">
        <v>305.6</v>
      </c>
      <c r="J58" s="129">
        <f>SUM(K58:S58)</f>
        <v>199.4</v>
      </c>
      <c r="K58" s="127">
        <v>60.4</v>
      </c>
      <c r="L58" s="127">
        <v>139</v>
      </c>
      <c r="M58" s="127"/>
      <c r="N58" s="127"/>
      <c r="O58" s="127"/>
      <c r="P58" s="127"/>
      <c r="Q58" s="127"/>
      <c r="R58" s="127"/>
      <c r="S58" s="149"/>
    </row>
    <row r="59" spans="1:19" s="7" customFormat="1" ht="15.75">
      <c r="A59" s="40" t="s">
        <v>20</v>
      </c>
      <c r="B59" s="5">
        <v>220</v>
      </c>
      <c r="C59" s="57" t="s">
        <v>4</v>
      </c>
      <c r="D59" s="25">
        <f>SUM(D60:D65)</f>
        <v>447</v>
      </c>
      <c r="E59" s="25">
        <f>SUM(E60:E65)</f>
        <v>47.099999999999994</v>
      </c>
      <c r="F59" s="25">
        <f>SUM(F60:F65)</f>
        <v>175</v>
      </c>
      <c r="G59" s="25">
        <f>SUM(G60:G65)</f>
        <v>669.1</v>
      </c>
      <c r="H59" s="25">
        <f>SUM(H60:H66)</f>
        <v>0</v>
      </c>
      <c r="I59" s="141">
        <f>SUM(I60:I66)</f>
        <v>770.2</v>
      </c>
      <c r="J59" s="133">
        <f>SUM(J60:J66)</f>
        <v>387.8</v>
      </c>
      <c r="K59" s="141">
        <f>SUM(K60:K66)</f>
        <v>279.6</v>
      </c>
      <c r="L59" s="141">
        <f aca="true" t="shared" si="40" ref="L59:S59">SUM(L60:L66)</f>
        <v>0</v>
      </c>
      <c r="M59" s="141">
        <f t="shared" si="40"/>
        <v>108.2</v>
      </c>
      <c r="N59" s="141">
        <f t="shared" si="40"/>
        <v>0</v>
      </c>
      <c r="O59" s="141">
        <f t="shared" si="40"/>
        <v>0</v>
      </c>
      <c r="P59" s="141">
        <f t="shared" si="40"/>
        <v>0</v>
      </c>
      <c r="Q59" s="141">
        <f t="shared" si="40"/>
        <v>0</v>
      </c>
      <c r="R59" s="141">
        <f t="shared" si="40"/>
        <v>0</v>
      </c>
      <c r="S59" s="142">
        <f t="shared" si="40"/>
        <v>0</v>
      </c>
    </row>
    <row r="60" spans="1:19" s="10" customFormat="1" ht="15.75">
      <c r="A60" s="38" t="s">
        <v>20</v>
      </c>
      <c r="B60" s="8">
        <v>221</v>
      </c>
      <c r="C60" s="56" t="s">
        <v>5</v>
      </c>
      <c r="D60" s="18">
        <v>12</v>
      </c>
      <c r="E60" s="183">
        <v>1</v>
      </c>
      <c r="F60" s="183">
        <v>8</v>
      </c>
      <c r="G60" s="23">
        <f aca="true" t="shared" si="41" ref="G60:G69">SUM(D60:F60)</f>
        <v>21</v>
      </c>
      <c r="H60" s="183">
        <v>0</v>
      </c>
      <c r="I60" s="143">
        <v>25</v>
      </c>
      <c r="J60" s="134">
        <f aca="true" t="shared" si="42" ref="J60:J69">SUM(K60:S60)</f>
        <v>20</v>
      </c>
      <c r="K60" s="143">
        <v>20</v>
      </c>
      <c r="L60" s="143"/>
      <c r="M60" s="143"/>
      <c r="N60" s="143"/>
      <c r="O60" s="143"/>
      <c r="P60" s="143"/>
      <c r="Q60" s="143"/>
      <c r="R60" s="143"/>
      <c r="S60" s="144"/>
    </row>
    <row r="61" spans="1:19" s="10" customFormat="1" ht="15.75">
      <c r="A61" s="38" t="s">
        <v>20</v>
      </c>
      <c r="B61" s="8">
        <v>222</v>
      </c>
      <c r="C61" s="56" t="s">
        <v>6</v>
      </c>
      <c r="D61" s="18">
        <v>10</v>
      </c>
      <c r="E61" s="183">
        <v>0</v>
      </c>
      <c r="F61" s="183">
        <v>0</v>
      </c>
      <c r="G61" s="23">
        <f t="shared" si="41"/>
        <v>10</v>
      </c>
      <c r="H61" s="183">
        <v>0</v>
      </c>
      <c r="I61" s="143">
        <v>5</v>
      </c>
      <c r="J61" s="134">
        <f t="shared" si="42"/>
        <v>5</v>
      </c>
      <c r="K61" s="143">
        <v>5</v>
      </c>
      <c r="L61" s="143"/>
      <c r="M61" s="143"/>
      <c r="N61" s="143"/>
      <c r="O61" s="143"/>
      <c r="P61" s="143"/>
      <c r="Q61" s="143"/>
      <c r="R61" s="143"/>
      <c r="S61" s="144"/>
    </row>
    <row r="62" spans="1:19" s="10" customFormat="1" ht="15.75">
      <c r="A62" s="38" t="s">
        <v>20</v>
      </c>
      <c r="B62" s="8">
        <v>223</v>
      </c>
      <c r="C62" s="56" t="s">
        <v>7</v>
      </c>
      <c r="D62" s="79">
        <v>382</v>
      </c>
      <c r="E62" s="182">
        <v>14.7</v>
      </c>
      <c r="F62" s="182">
        <v>97</v>
      </c>
      <c r="G62" s="23">
        <f t="shared" si="41"/>
        <v>493.7</v>
      </c>
      <c r="H62" s="182">
        <v>0</v>
      </c>
      <c r="I62" s="172">
        <v>479</v>
      </c>
      <c r="J62" s="134">
        <f t="shared" si="42"/>
        <v>180</v>
      </c>
      <c r="K62" s="143">
        <v>180</v>
      </c>
      <c r="L62" s="143"/>
      <c r="M62" s="143"/>
      <c r="N62" s="143"/>
      <c r="O62" s="143"/>
      <c r="P62" s="143"/>
      <c r="Q62" s="143"/>
      <c r="R62" s="143"/>
      <c r="S62" s="144"/>
    </row>
    <row r="63" spans="1:19" s="10" customFormat="1" ht="15.75" hidden="1">
      <c r="A63" s="38" t="s">
        <v>20</v>
      </c>
      <c r="B63" s="8">
        <v>224</v>
      </c>
      <c r="C63" s="56" t="s">
        <v>8</v>
      </c>
      <c r="D63" s="79">
        <v>0</v>
      </c>
      <c r="E63" s="182"/>
      <c r="F63" s="182"/>
      <c r="G63" s="23">
        <f t="shared" si="41"/>
        <v>0</v>
      </c>
      <c r="H63" s="182"/>
      <c r="I63" s="172"/>
      <c r="J63" s="134">
        <f t="shared" si="42"/>
        <v>0</v>
      </c>
      <c r="K63" s="143"/>
      <c r="L63" s="143"/>
      <c r="M63" s="143"/>
      <c r="N63" s="143"/>
      <c r="O63" s="143"/>
      <c r="P63" s="143"/>
      <c r="Q63" s="143"/>
      <c r="R63" s="143"/>
      <c r="S63" s="144"/>
    </row>
    <row r="64" spans="1:19" s="10" customFormat="1" ht="15.75">
      <c r="A64" s="38" t="s">
        <v>20</v>
      </c>
      <c r="B64" s="8">
        <v>225</v>
      </c>
      <c r="C64" s="56" t="s">
        <v>9</v>
      </c>
      <c r="D64" s="79">
        <v>0</v>
      </c>
      <c r="E64" s="182">
        <v>0</v>
      </c>
      <c r="F64" s="182">
        <v>0</v>
      </c>
      <c r="G64" s="23">
        <f t="shared" si="41"/>
        <v>0</v>
      </c>
      <c r="H64" s="182">
        <v>0</v>
      </c>
      <c r="I64" s="172">
        <v>20</v>
      </c>
      <c r="J64" s="134">
        <f t="shared" si="42"/>
        <v>2</v>
      </c>
      <c r="K64" s="143">
        <v>2</v>
      </c>
      <c r="L64" s="143"/>
      <c r="M64" s="143"/>
      <c r="N64" s="143"/>
      <c r="O64" s="143"/>
      <c r="P64" s="143"/>
      <c r="Q64" s="143"/>
      <c r="R64" s="143"/>
      <c r="S64" s="144"/>
    </row>
    <row r="65" spans="1:19" s="10" customFormat="1" ht="15.75">
      <c r="A65" s="38" t="s">
        <v>20</v>
      </c>
      <c r="B65" s="8">
        <v>226</v>
      </c>
      <c r="C65" s="56" t="s">
        <v>10</v>
      </c>
      <c r="D65" s="18">
        <v>43</v>
      </c>
      <c r="E65" s="183">
        <v>31.4</v>
      </c>
      <c r="F65" s="183">
        <v>70</v>
      </c>
      <c r="G65" s="23">
        <f t="shared" si="41"/>
        <v>144.4</v>
      </c>
      <c r="H65" s="183"/>
      <c r="I65" s="143">
        <v>133</v>
      </c>
      <c r="J65" s="134">
        <f t="shared" si="42"/>
        <v>72.6</v>
      </c>
      <c r="K65" s="143">
        <v>72.6</v>
      </c>
      <c r="L65" s="143"/>
      <c r="M65" s="143"/>
      <c r="N65" s="143"/>
      <c r="O65" s="143"/>
      <c r="P65" s="143"/>
      <c r="Q65" s="143"/>
      <c r="R65" s="143"/>
      <c r="S65" s="144"/>
    </row>
    <row r="66" spans="1:19" s="10" customFormat="1" ht="15.75">
      <c r="A66" s="38" t="s">
        <v>20</v>
      </c>
      <c r="B66" s="8">
        <v>251</v>
      </c>
      <c r="C66" s="56" t="s">
        <v>42</v>
      </c>
      <c r="D66" s="18">
        <v>45</v>
      </c>
      <c r="E66" s="183"/>
      <c r="F66" s="183"/>
      <c r="G66" s="23">
        <f t="shared" si="41"/>
        <v>45</v>
      </c>
      <c r="H66" s="183"/>
      <c r="I66" s="143">
        <v>108.2</v>
      </c>
      <c r="J66" s="134">
        <f>SUM(K66:S66)</f>
        <v>108.2</v>
      </c>
      <c r="K66" s="143"/>
      <c r="L66" s="143"/>
      <c r="M66" s="143">
        <v>108.2</v>
      </c>
      <c r="N66" s="143"/>
      <c r="O66" s="143"/>
      <c r="P66" s="143"/>
      <c r="Q66" s="143"/>
      <c r="R66" s="143"/>
      <c r="S66" s="144"/>
    </row>
    <row r="67" spans="1:19" s="7" customFormat="1" ht="15.75" hidden="1">
      <c r="A67" s="40" t="s">
        <v>20</v>
      </c>
      <c r="B67" s="5">
        <v>262</v>
      </c>
      <c r="C67" s="57" t="s">
        <v>36</v>
      </c>
      <c r="D67" s="25">
        <v>0</v>
      </c>
      <c r="E67" s="184"/>
      <c r="F67" s="184"/>
      <c r="G67" s="23">
        <f t="shared" si="41"/>
        <v>0</v>
      </c>
      <c r="H67" s="184"/>
      <c r="I67" s="141"/>
      <c r="J67" s="133">
        <f t="shared" si="42"/>
        <v>0</v>
      </c>
      <c r="K67" s="141">
        <v>0</v>
      </c>
      <c r="L67" s="141">
        <v>0</v>
      </c>
      <c r="M67" s="141"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v>0</v>
      </c>
      <c r="S67" s="142">
        <v>0</v>
      </c>
    </row>
    <row r="68" spans="1:19" s="7" customFormat="1" ht="31.5" hidden="1">
      <c r="A68" s="40" t="s">
        <v>20</v>
      </c>
      <c r="B68" s="5">
        <v>263</v>
      </c>
      <c r="C68" s="57" t="s">
        <v>44</v>
      </c>
      <c r="D68" s="25"/>
      <c r="E68" s="184"/>
      <c r="F68" s="184"/>
      <c r="G68" s="23">
        <f t="shared" si="41"/>
        <v>0</v>
      </c>
      <c r="H68" s="184"/>
      <c r="I68" s="141"/>
      <c r="J68" s="133">
        <f t="shared" si="42"/>
        <v>0</v>
      </c>
      <c r="K68" s="141"/>
      <c r="L68" s="141"/>
      <c r="M68" s="141">
        <v>0</v>
      </c>
      <c r="N68" s="141">
        <v>0</v>
      </c>
      <c r="O68" s="141">
        <v>0</v>
      </c>
      <c r="P68" s="141">
        <v>0</v>
      </c>
      <c r="Q68" s="141">
        <v>0</v>
      </c>
      <c r="R68" s="141">
        <v>0</v>
      </c>
      <c r="S68" s="142">
        <v>0</v>
      </c>
    </row>
    <row r="69" spans="1:19" s="7" customFormat="1" ht="15.75">
      <c r="A69" s="40" t="s">
        <v>20</v>
      </c>
      <c r="B69" s="5">
        <v>290</v>
      </c>
      <c r="C69" s="57" t="s">
        <v>12</v>
      </c>
      <c r="D69" s="6">
        <v>4</v>
      </c>
      <c r="E69" s="185">
        <v>0</v>
      </c>
      <c r="F69" s="185">
        <v>0</v>
      </c>
      <c r="G69" s="73">
        <f t="shared" si="41"/>
        <v>4</v>
      </c>
      <c r="H69" s="185">
        <v>0</v>
      </c>
      <c r="I69" s="141">
        <v>7</v>
      </c>
      <c r="J69" s="133">
        <f t="shared" si="42"/>
        <v>7</v>
      </c>
      <c r="K69" s="141">
        <v>7</v>
      </c>
      <c r="L69" s="141"/>
      <c r="M69" s="141"/>
      <c r="N69" s="141"/>
      <c r="O69" s="141"/>
      <c r="P69" s="141"/>
      <c r="Q69" s="141"/>
      <c r="R69" s="141"/>
      <c r="S69" s="142"/>
    </row>
    <row r="70" spans="1:19" s="7" customFormat="1" ht="15.75">
      <c r="A70" s="40" t="s">
        <v>20</v>
      </c>
      <c r="B70" s="5">
        <v>300</v>
      </c>
      <c r="C70" s="57" t="s">
        <v>13</v>
      </c>
      <c r="D70" s="25">
        <f aca="true" t="shared" si="43" ref="D70:I70">SUM(D71:D72)</f>
        <v>102</v>
      </c>
      <c r="E70" s="25">
        <f t="shared" si="43"/>
        <v>25</v>
      </c>
      <c r="F70" s="25">
        <f t="shared" si="43"/>
        <v>150</v>
      </c>
      <c r="G70" s="25">
        <f t="shared" si="43"/>
        <v>277</v>
      </c>
      <c r="H70" s="25">
        <f t="shared" si="43"/>
        <v>0</v>
      </c>
      <c r="I70" s="141">
        <f t="shared" si="43"/>
        <v>312</v>
      </c>
      <c r="J70" s="133">
        <f aca="true" t="shared" si="44" ref="J70:S70">SUM(J71:J72)</f>
        <v>67</v>
      </c>
      <c r="K70" s="141">
        <f t="shared" si="44"/>
        <v>67</v>
      </c>
      <c r="L70" s="141">
        <f t="shared" si="44"/>
        <v>0</v>
      </c>
      <c r="M70" s="141">
        <f t="shared" si="44"/>
        <v>0</v>
      </c>
      <c r="N70" s="141">
        <f>SUM(N71:N72)</f>
        <v>0</v>
      </c>
      <c r="O70" s="141">
        <f t="shared" si="44"/>
        <v>0</v>
      </c>
      <c r="P70" s="141">
        <f t="shared" si="44"/>
        <v>0</v>
      </c>
      <c r="Q70" s="141">
        <f t="shared" si="44"/>
        <v>0</v>
      </c>
      <c r="R70" s="141">
        <f>SUM(R71:R72)</f>
        <v>0</v>
      </c>
      <c r="S70" s="142">
        <f t="shared" si="44"/>
        <v>0</v>
      </c>
    </row>
    <row r="71" spans="1:19" s="10" customFormat="1" ht="17.25" customHeight="1">
      <c r="A71" s="38" t="s">
        <v>20</v>
      </c>
      <c r="B71" s="8">
        <v>310</v>
      </c>
      <c r="C71" s="56" t="s">
        <v>14</v>
      </c>
      <c r="D71" s="18">
        <v>9</v>
      </c>
      <c r="E71" s="183">
        <v>0</v>
      </c>
      <c r="F71" s="183">
        <v>65</v>
      </c>
      <c r="G71" s="23">
        <f>SUM(D71:F71)</f>
        <v>74</v>
      </c>
      <c r="H71" s="183">
        <v>0</v>
      </c>
      <c r="I71" s="143">
        <v>72</v>
      </c>
      <c r="J71" s="134">
        <f>SUM(K71:S71)</f>
        <v>20</v>
      </c>
      <c r="K71" s="143">
        <v>20</v>
      </c>
      <c r="L71" s="143"/>
      <c r="M71" s="143"/>
      <c r="N71" s="143"/>
      <c r="O71" s="143"/>
      <c r="P71" s="143"/>
      <c r="Q71" s="143"/>
      <c r="R71" s="143"/>
      <c r="S71" s="144"/>
    </row>
    <row r="72" spans="1:19" s="10" customFormat="1" ht="15.75">
      <c r="A72" s="38" t="s">
        <v>20</v>
      </c>
      <c r="B72" s="8">
        <v>340</v>
      </c>
      <c r="C72" s="56" t="s">
        <v>15</v>
      </c>
      <c r="D72" s="18">
        <v>93</v>
      </c>
      <c r="E72" s="183">
        <v>25</v>
      </c>
      <c r="F72" s="183">
        <v>85</v>
      </c>
      <c r="G72" s="23">
        <f>SUM(D72:F72)</f>
        <v>203</v>
      </c>
      <c r="H72" s="183"/>
      <c r="I72" s="143">
        <v>240</v>
      </c>
      <c r="J72" s="134">
        <f>SUM(K72:S72)</f>
        <v>47</v>
      </c>
      <c r="K72" s="143">
        <v>47</v>
      </c>
      <c r="L72" s="143"/>
      <c r="M72" s="143"/>
      <c r="N72" s="143"/>
      <c r="O72" s="143"/>
      <c r="P72" s="143"/>
      <c r="Q72" s="143"/>
      <c r="R72" s="143"/>
      <c r="S72" s="144"/>
    </row>
    <row r="73" spans="1:19" s="10" customFormat="1" ht="15.75">
      <c r="A73" s="39"/>
      <c r="B73" s="12"/>
      <c r="C73" s="11" t="s">
        <v>18</v>
      </c>
      <c r="D73" s="19">
        <f>SUM(D51,D59,D68,D69,D70,D66)</f>
        <v>3213.7</v>
      </c>
      <c r="E73" s="19">
        <f>SUM(E51,E59,E68,E69,E70,E66)</f>
        <v>362.4</v>
      </c>
      <c r="F73" s="19">
        <f>SUM(F51,F59,F68,F69,F70,F66)</f>
        <v>615.4</v>
      </c>
      <c r="G73" s="19">
        <f>SUM(G51,G59,G68,G69,G70,G66)</f>
        <v>4191.5</v>
      </c>
      <c r="H73" s="19">
        <f>SUM(H51,H59,H68,H69,H70)</f>
        <v>0</v>
      </c>
      <c r="I73" s="145">
        <f>SUM(I51,I59,I68,I69,I70)</f>
        <v>5348</v>
      </c>
      <c r="J73" s="133">
        <f aca="true" t="shared" si="45" ref="J73:S73">SUM(J51,J59,J68,J69,J70)</f>
        <v>3047.2000000000007</v>
      </c>
      <c r="K73" s="145">
        <f t="shared" si="45"/>
        <v>614.1</v>
      </c>
      <c r="L73" s="145">
        <f t="shared" si="45"/>
        <v>599</v>
      </c>
      <c r="M73" s="145">
        <f t="shared" si="45"/>
        <v>108.2</v>
      </c>
      <c r="N73" s="145">
        <f>SUM(N51,N59,N68,N69,N70)</f>
        <v>1725.9</v>
      </c>
      <c r="O73" s="145">
        <f t="shared" si="45"/>
        <v>0</v>
      </c>
      <c r="P73" s="145">
        <f t="shared" si="45"/>
        <v>0</v>
      </c>
      <c r="Q73" s="145">
        <f t="shared" si="45"/>
        <v>0</v>
      </c>
      <c r="R73" s="145">
        <f>SUM(R51,R59,R68,R69,R70)</f>
        <v>0</v>
      </c>
      <c r="S73" s="146">
        <f t="shared" si="45"/>
        <v>0</v>
      </c>
    </row>
    <row r="74" spans="1:19" s="7" customFormat="1" ht="15.75" hidden="1">
      <c r="A74" s="40" t="s">
        <v>66</v>
      </c>
      <c r="B74" s="5">
        <v>210</v>
      </c>
      <c r="C74" s="57" t="s">
        <v>30</v>
      </c>
      <c r="D74" s="25">
        <f aca="true" t="shared" si="46" ref="D74:I74">SUM(D75:D77)</f>
        <v>0</v>
      </c>
      <c r="E74" s="25">
        <f t="shared" si="46"/>
        <v>0</v>
      </c>
      <c r="F74" s="25">
        <f t="shared" si="46"/>
        <v>0</v>
      </c>
      <c r="G74" s="25">
        <f t="shared" si="46"/>
        <v>0</v>
      </c>
      <c r="H74" s="25">
        <f t="shared" si="46"/>
        <v>0</v>
      </c>
      <c r="I74" s="141">
        <f t="shared" si="46"/>
        <v>0</v>
      </c>
      <c r="J74" s="133">
        <f aca="true" t="shared" si="47" ref="J74:S74">SUM(J75:J77)</f>
        <v>0</v>
      </c>
      <c r="K74" s="141">
        <f t="shared" si="47"/>
        <v>0</v>
      </c>
      <c r="L74" s="141">
        <f t="shared" si="47"/>
        <v>0</v>
      </c>
      <c r="M74" s="141"/>
      <c r="N74" s="141">
        <f>SUM(N75:N77)</f>
        <v>0</v>
      </c>
      <c r="O74" s="141">
        <f t="shared" si="47"/>
        <v>0</v>
      </c>
      <c r="P74" s="141">
        <f t="shared" si="47"/>
        <v>0</v>
      </c>
      <c r="Q74" s="141">
        <f t="shared" si="47"/>
        <v>0</v>
      </c>
      <c r="R74" s="141">
        <f>SUM(R75:R77)</f>
        <v>0</v>
      </c>
      <c r="S74" s="142">
        <f t="shared" si="47"/>
        <v>0</v>
      </c>
    </row>
    <row r="75" spans="1:19" s="10" customFormat="1" ht="15.75" hidden="1">
      <c r="A75" s="38" t="s">
        <v>66</v>
      </c>
      <c r="B75" s="8">
        <v>211</v>
      </c>
      <c r="C75" s="56" t="s">
        <v>1</v>
      </c>
      <c r="D75" s="18"/>
      <c r="E75" s="18"/>
      <c r="F75" s="18"/>
      <c r="G75" s="18"/>
      <c r="H75" s="18"/>
      <c r="I75" s="143"/>
      <c r="J75" s="134"/>
      <c r="K75" s="143"/>
      <c r="L75" s="143"/>
      <c r="M75" s="143"/>
      <c r="N75" s="143"/>
      <c r="O75" s="143"/>
      <c r="P75" s="143"/>
      <c r="Q75" s="143"/>
      <c r="R75" s="143"/>
      <c r="S75" s="144"/>
    </row>
    <row r="76" spans="1:19" s="10" customFormat="1" ht="15.75" hidden="1">
      <c r="A76" s="38" t="s">
        <v>66</v>
      </c>
      <c r="B76" s="8">
        <v>212</v>
      </c>
      <c r="C76" s="56" t="s">
        <v>2</v>
      </c>
      <c r="D76" s="18"/>
      <c r="E76" s="18"/>
      <c r="F76" s="18"/>
      <c r="G76" s="18"/>
      <c r="H76" s="18"/>
      <c r="I76" s="143"/>
      <c r="J76" s="134"/>
      <c r="K76" s="143"/>
      <c r="L76" s="143"/>
      <c r="M76" s="143"/>
      <c r="N76" s="143"/>
      <c r="O76" s="143"/>
      <c r="P76" s="143"/>
      <c r="Q76" s="143"/>
      <c r="R76" s="143"/>
      <c r="S76" s="144"/>
    </row>
    <row r="77" spans="1:19" s="10" customFormat="1" ht="15.75" hidden="1">
      <c r="A77" s="38" t="s">
        <v>66</v>
      </c>
      <c r="B77" s="8">
        <v>213</v>
      </c>
      <c r="C77" s="56" t="s">
        <v>3</v>
      </c>
      <c r="D77" s="18"/>
      <c r="E77" s="18"/>
      <c r="F77" s="18"/>
      <c r="G77" s="18"/>
      <c r="H77" s="18"/>
      <c r="I77" s="143"/>
      <c r="J77" s="134"/>
      <c r="K77" s="143"/>
      <c r="L77" s="143"/>
      <c r="M77" s="143"/>
      <c r="N77" s="143"/>
      <c r="O77" s="143"/>
      <c r="P77" s="143"/>
      <c r="Q77" s="143"/>
      <c r="R77" s="143"/>
      <c r="S77" s="144"/>
    </row>
    <row r="78" spans="1:19" s="7" customFormat="1" ht="15.75" hidden="1">
      <c r="A78" s="40" t="s">
        <v>66</v>
      </c>
      <c r="B78" s="5">
        <v>220</v>
      </c>
      <c r="C78" s="57" t="s">
        <v>4</v>
      </c>
      <c r="D78" s="25">
        <f aca="true" t="shared" si="48" ref="D78:I78">SUM(D79:D84)</f>
        <v>0</v>
      </c>
      <c r="E78" s="25">
        <f t="shared" si="48"/>
        <v>0</v>
      </c>
      <c r="F78" s="25">
        <f t="shared" si="48"/>
        <v>0</v>
      </c>
      <c r="G78" s="25">
        <f t="shared" si="48"/>
        <v>0</v>
      </c>
      <c r="H78" s="25">
        <f t="shared" si="48"/>
        <v>0</v>
      </c>
      <c r="I78" s="141">
        <f t="shared" si="48"/>
        <v>0</v>
      </c>
      <c r="J78" s="133">
        <f aca="true" t="shared" si="49" ref="J78:S78">SUM(J79:J84)</f>
        <v>0</v>
      </c>
      <c r="K78" s="141">
        <f t="shared" si="49"/>
        <v>0</v>
      </c>
      <c r="L78" s="141">
        <f t="shared" si="49"/>
        <v>0</v>
      </c>
      <c r="M78" s="141"/>
      <c r="N78" s="141">
        <f>SUM(N79:N84)</f>
        <v>0</v>
      </c>
      <c r="O78" s="141">
        <f t="shared" si="49"/>
        <v>0</v>
      </c>
      <c r="P78" s="141">
        <f t="shared" si="49"/>
        <v>0</v>
      </c>
      <c r="Q78" s="141">
        <f t="shared" si="49"/>
        <v>0</v>
      </c>
      <c r="R78" s="141">
        <f>SUM(R79:R84)</f>
        <v>0</v>
      </c>
      <c r="S78" s="142">
        <f t="shared" si="49"/>
        <v>0</v>
      </c>
    </row>
    <row r="79" spans="1:19" s="10" customFormat="1" ht="15.75" hidden="1">
      <c r="A79" s="38" t="s">
        <v>66</v>
      </c>
      <c r="B79" s="8">
        <v>221</v>
      </c>
      <c r="C79" s="56" t="s">
        <v>5</v>
      </c>
      <c r="D79" s="18"/>
      <c r="E79" s="18"/>
      <c r="F79" s="18"/>
      <c r="G79" s="18"/>
      <c r="H79" s="18"/>
      <c r="I79" s="143"/>
      <c r="J79" s="134"/>
      <c r="K79" s="143"/>
      <c r="L79" s="143"/>
      <c r="M79" s="143"/>
      <c r="N79" s="143"/>
      <c r="O79" s="143"/>
      <c r="P79" s="143"/>
      <c r="Q79" s="143"/>
      <c r="R79" s="143"/>
      <c r="S79" s="144"/>
    </row>
    <row r="80" spans="1:19" s="10" customFormat="1" ht="15.75" hidden="1">
      <c r="A80" s="38" t="s">
        <v>66</v>
      </c>
      <c r="B80" s="8">
        <v>222</v>
      </c>
      <c r="C80" s="56" t="s">
        <v>6</v>
      </c>
      <c r="D80" s="18"/>
      <c r="E80" s="18"/>
      <c r="F80" s="18"/>
      <c r="G80" s="18"/>
      <c r="H80" s="18"/>
      <c r="I80" s="143"/>
      <c r="J80" s="134"/>
      <c r="K80" s="143"/>
      <c r="L80" s="143"/>
      <c r="M80" s="143"/>
      <c r="N80" s="143"/>
      <c r="O80" s="143"/>
      <c r="P80" s="143"/>
      <c r="Q80" s="143"/>
      <c r="R80" s="143"/>
      <c r="S80" s="144"/>
    </row>
    <row r="81" spans="1:19" s="10" customFormat="1" ht="15.75" hidden="1">
      <c r="A81" s="38" t="s">
        <v>66</v>
      </c>
      <c r="B81" s="8">
        <v>223</v>
      </c>
      <c r="C81" s="56" t="s">
        <v>7</v>
      </c>
      <c r="D81" s="18"/>
      <c r="E81" s="18"/>
      <c r="F81" s="18"/>
      <c r="G81" s="18"/>
      <c r="H81" s="18"/>
      <c r="I81" s="143"/>
      <c r="J81" s="134"/>
      <c r="K81" s="143"/>
      <c r="L81" s="143"/>
      <c r="M81" s="143"/>
      <c r="N81" s="143"/>
      <c r="O81" s="143"/>
      <c r="P81" s="143"/>
      <c r="Q81" s="143"/>
      <c r="R81" s="143"/>
      <c r="S81" s="144"/>
    </row>
    <row r="82" spans="1:19" s="10" customFormat="1" ht="15.75" hidden="1">
      <c r="A82" s="38" t="s">
        <v>66</v>
      </c>
      <c r="B82" s="8">
        <v>224</v>
      </c>
      <c r="C82" s="56" t="s">
        <v>8</v>
      </c>
      <c r="D82" s="18"/>
      <c r="E82" s="18"/>
      <c r="F82" s="18"/>
      <c r="G82" s="18"/>
      <c r="H82" s="18"/>
      <c r="I82" s="143"/>
      <c r="J82" s="134"/>
      <c r="K82" s="143"/>
      <c r="L82" s="143"/>
      <c r="M82" s="143"/>
      <c r="N82" s="143"/>
      <c r="O82" s="143"/>
      <c r="P82" s="143"/>
      <c r="Q82" s="143"/>
      <c r="R82" s="143"/>
      <c r="S82" s="144"/>
    </row>
    <row r="83" spans="1:19" s="10" customFormat="1" ht="15.75" hidden="1">
      <c r="A83" s="38" t="s">
        <v>66</v>
      </c>
      <c r="B83" s="8">
        <v>225</v>
      </c>
      <c r="C83" s="56" t="s">
        <v>9</v>
      </c>
      <c r="D83" s="18"/>
      <c r="E83" s="18"/>
      <c r="F83" s="18"/>
      <c r="G83" s="18"/>
      <c r="H83" s="18"/>
      <c r="I83" s="143"/>
      <c r="J83" s="134"/>
      <c r="K83" s="143"/>
      <c r="L83" s="143"/>
      <c r="M83" s="143"/>
      <c r="N83" s="143"/>
      <c r="O83" s="143"/>
      <c r="P83" s="143"/>
      <c r="Q83" s="143"/>
      <c r="R83" s="143"/>
      <c r="S83" s="144"/>
    </row>
    <row r="84" spans="1:19" s="10" customFormat="1" ht="15.75" hidden="1">
      <c r="A84" s="38" t="s">
        <v>66</v>
      </c>
      <c r="B84" s="8">
        <v>226</v>
      </c>
      <c r="C84" s="56" t="s">
        <v>10</v>
      </c>
      <c r="D84" s="18"/>
      <c r="E84" s="18"/>
      <c r="F84" s="18"/>
      <c r="G84" s="18"/>
      <c r="H84" s="18"/>
      <c r="I84" s="143"/>
      <c r="J84" s="134"/>
      <c r="K84" s="143"/>
      <c r="L84" s="143"/>
      <c r="M84" s="143"/>
      <c r="N84" s="143"/>
      <c r="O84" s="143"/>
      <c r="P84" s="143"/>
      <c r="Q84" s="143"/>
      <c r="R84" s="143"/>
      <c r="S84" s="144"/>
    </row>
    <row r="85" spans="1:19" s="76" customFormat="1" ht="18" customHeight="1">
      <c r="A85" s="38" t="s">
        <v>66</v>
      </c>
      <c r="B85" s="8">
        <v>251</v>
      </c>
      <c r="C85" s="56" t="s">
        <v>42</v>
      </c>
      <c r="D85" s="18">
        <v>477</v>
      </c>
      <c r="E85" s="183"/>
      <c r="F85" s="183"/>
      <c r="G85" s="23">
        <f>SUM(D85:F85)</f>
        <v>477</v>
      </c>
      <c r="H85" s="183"/>
      <c r="I85" s="143">
        <v>713.9</v>
      </c>
      <c r="J85" s="134">
        <f>SUM(K85:S85)</f>
        <v>713.9</v>
      </c>
      <c r="K85" s="143"/>
      <c r="L85" s="150"/>
      <c r="M85" s="150">
        <v>713.9</v>
      </c>
      <c r="N85" s="150"/>
      <c r="O85" s="143"/>
      <c r="P85" s="143"/>
      <c r="Q85" s="150"/>
      <c r="R85" s="150"/>
      <c r="S85" s="151"/>
    </row>
    <row r="86" spans="1:19" s="76" customFormat="1" ht="18" customHeight="1" hidden="1">
      <c r="A86" s="38" t="s">
        <v>66</v>
      </c>
      <c r="B86" s="8">
        <v>251</v>
      </c>
      <c r="C86" s="56" t="s">
        <v>42</v>
      </c>
      <c r="D86" s="18"/>
      <c r="E86" s="183"/>
      <c r="F86" s="183"/>
      <c r="G86" s="23">
        <v>0</v>
      </c>
      <c r="H86" s="183"/>
      <c r="I86" s="143">
        <v>0</v>
      </c>
      <c r="J86" s="134">
        <f>SUM(K86:S86)</f>
        <v>0</v>
      </c>
      <c r="K86" s="143"/>
      <c r="L86" s="150"/>
      <c r="M86" s="150"/>
      <c r="N86" s="150"/>
      <c r="O86" s="143"/>
      <c r="P86" s="143"/>
      <c r="Q86" s="150"/>
      <c r="R86" s="150"/>
      <c r="S86" s="151"/>
    </row>
    <row r="87" spans="1:19" s="7" customFormat="1" ht="15.75" hidden="1">
      <c r="A87" s="40" t="s">
        <v>66</v>
      </c>
      <c r="B87" s="5">
        <v>262</v>
      </c>
      <c r="C87" s="57" t="s">
        <v>36</v>
      </c>
      <c r="D87" s="25">
        <v>0</v>
      </c>
      <c r="E87" s="184">
        <v>0</v>
      </c>
      <c r="F87" s="184">
        <v>0</v>
      </c>
      <c r="G87" s="25">
        <v>0</v>
      </c>
      <c r="H87" s="184">
        <v>0</v>
      </c>
      <c r="I87" s="141">
        <v>0</v>
      </c>
      <c r="J87" s="133">
        <v>0</v>
      </c>
      <c r="K87" s="141">
        <v>0</v>
      </c>
      <c r="L87" s="141">
        <v>0</v>
      </c>
      <c r="M87" s="141"/>
      <c r="N87" s="141">
        <v>0</v>
      </c>
      <c r="O87" s="141">
        <v>0</v>
      </c>
      <c r="P87" s="141">
        <v>0</v>
      </c>
      <c r="Q87" s="141">
        <v>0</v>
      </c>
      <c r="R87" s="141">
        <v>0</v>
      </c>
      <c r="S87" s="142">
        <v>0</v>
      </c>
    </row>
    <row r="88" spans="1:19" s="7" customFormat="1" ht="31.5" hidden="1">
      <c r="A88" s="40" t="s">
        <v>66</v>
      </c>
      <c r="B88" s="5">
        <v>263</v>
      </c>
      <c r="C88" s="57" t="s">
        <v>44</v>
      </c>
      <c r="D88" s="25">
        <v>0</v>
      </c>
      <c r="E88" s="184">
        <v>0</v>
      </c>
      <c r="F88" s="184">
        <v>0</v>
      </c>
      <c r="G88" s="25">
        <v>0</v>
      </c>
      <c r="H88" s="184">
        <v>0</v>
      </c>
      <c r="I88" s="141">
        <v>0</v>
      </c>
      <c r="J88" s="133">
        <v>0</v>
      </c>
      <c r="K88" s="141">
        <v>0</v>
      </c>
      <c r="L88" s="141">
        <v>0</v>
      </c>
      <c r="M88" s="141"/>
      <c r="N88" s="141">
        <v>0</v>
      </c>
      <c r="O88" s="141">
        <v>0</v>
      </c>
      <c r="P88" s="141">
        <v>0</v>
      </c>
      <c r="Q88" s="141">
        <v>0</v>
      </c>
      <c r="R88" s="141">
        <v>0</v>
      </c>
      <c r="S88" s="142">
        <v>0</v>
      </c>
    </row>
    <row r="89" spans="1:19" s="7" customFormat="1" ht="15.75" hidden="1">
      <c r="A89" s="40" t="s">
        <v>66</v>
      </c>
      <c r="B89" s="5">
        <v>290</v>
      </c>
      <c r="C89" s="57" t="s">
        <v>12</v>
      </c>
      <c r="D89" s="6">
        <v>0</v>
      </c>
      <c r="E89" s="185">
        <v>0</v>
      </c>
      <c r="F89" s="185">
        <v>0</v>
      </c>
      <c r="G89" s="6">
        <v>0</v>
      </c>
      <c r="H89" s="185">
        <v>0</v>
      </c>
      <c r="I89" s="141">
        <v>0</v>
      </c>
      <c r="J89" s="133">
        <v>0</v>
      </c>
      <c r="K89" s="141">
        <v>0</v>
      </c>
      <c r="L89" s="141">
        <v>0</v>
      </c>
      <c r="M89" s="141"/>
      <c r="N89" s="141">
        <v>0</v>
      </c>
      <c r="O89" s="141">
        <v>0</v>
      </c>
      <c r="P89" s="141">
        <v>0</v>
      </c>
      <c r="Q89" s="141">
        <v>0</v>
      </c>
      <c r="R89" s="141">
        <v>0</v>
      </c>
      <c r="S89" s="142">
        <v>0</v>
      </c>
    </row>
    <row r="90" spans="1:19" s="7" customFormat="1" ht="15.75" hidden="1">
      <c r="A90" s="40" t="s">
        <v>66</v>
      </c>
      <c r="B90" s="5">
        <v>300</v>
      </c>
      <c r="C90" s="57" t="s">
        <v>13</v>
      </c>
      <c r="D90" s="25">
        <f aca="true" t="shared" si="50" ref="D90:I90">SUM(D91:D92)</f>
        <v>0</v>
      </c>
      <c r="E90" s="184">
        <f t="shared" si="50"/>
        <v>0</v>
      </c>
      <c r="F90" s="184">
        <f t="shared" si="50"/>
        <v>0</v>
      </c>
      <c r="G90" s="25">
        <f t="shared" si="50"/>
        <v>0</v>
      </c>
      <c r="H90" s="184">
        <f t="shared" si="50"/>
        <v>0</v>
      </c>
      <c r="I90" s="141">
        <f t="shared" si="50"/>
        <v>0</v>
      </c>
      <c r="J90" s="133">
        <f aca="true" t="shared" si="51" ref="J90:S90">SUM(J91:J92)</f>
        <v>0</v>
      </c>
      <c r="K90" s="141">
        <f t="shared" si="51"/>
        <v>0</v>
      </c>
      <c r="L90" s="141">
        <f t="shared" si="51"/>
        <v>0</v>
      </c>
      <c r="M90" s="141"/>
      <c r="N90" s="141">
        <f>SUM(N91:N92)</f>
        <v>0</v>
      </c>
      <c r="O90" s="141">
        <f t="shared" si="51"/>
        <v>0</v>
      </c>
      <c r="P90" s="141">
        <f t="shared" si="51"/>
        <v>0</v>
      </c>
      <c r="Q90" s="141">
        <f t="shared" si="51"/>
        <v>0</v>
      </c>
      <c r="R90" s="141">
        <f>SUM(R91:R92)</f>
        <v>0</v>
      </c>
      <c r="S90" s="142">
        <f t="shared" si="51"/>
        <v>0</v>
      </c>
    </row>
    <row r="91" spans="1:19" s="10" customFormat="1" ht="15.75" hidden="1">
      <c r="A91" s="38" t="s">
        <v>66</v>
      </c>
      <c r="B91" s="8">
        <v>310</v>
      </c>
      <c r="C91" s="56" t="s">
        <v>14</v>
      </c>
      <c r="D91" s="18"/>
      <c r="E91" s="183"/>
      <c r="F91" s="183"/>
      <c r="G91" s="18"/>
      <c r="H91" s="183"/>
      <c r="I91" s="143"/>
      <c r="J91" s="134"/>
      <c r="K91" s="143"/>
      <c r="L91" s="143"/>
      <c r="M91" s="143"/>
      <c r="N91" s="143"/>
      <c r="O91" s="143"/>
      <c r="P91" s="143"/>
      <c r="Q91" s="143"/>
      <c r="R91" s="143"/>
      <c r="S91" s="144"/>
    </row>
    <row r="92" spans="1:19" s="10" customFormat="1" ht="15.75" hidden="1">
      <c r="A92" s="38" t="s">
        <v>66</v>
      </c>
      <c r="B92" s="8">
        <v>340</v>
      </c>
      <c r="C92" s="56" t="s">
        <v>15</v>
      </c>
      <c r="D92" s="18"/>
      <c r="E92" s="183"/>
      <c r="F92" s="183"/>
      <c r="G92" s="18"/>
      <c r="H92" s="183"/>
      <c r="I92" s="143"/>
      <c r="J92" s="134"/>
      <c r="K92" s="143"/>
      <c r="L92" s="143"/>
      <c r="M92" s="143"/>
      <c r="N92" s="143"/>
      <c r="O92" s="143"/>
      <c r="P92" s="143"/>
      <c r="Q92" s="143"/>
      <c r="R92" s="143"/>
      <c r="S92" s="144"/>
    </row>
    <row r="93" spans="1:19" s="10" customFormat="1" ht="15.75">
      <c r="A93" s="39"/>
      <c r="B93" s="12"/>
      <c r="C93" s="11" t="s">
        <v>18</v>
      </c>
      <c r="D93" s="19">
        <f aca="true" t="shared" si="52" ref="D93:I93">SUM(D85:D92)</f>
        <v>477</v>
      </c>
      <c r="E93" s="19">
        <f t="shared" si="52"/>
        <v>0</v>
      </c>
      <c r="F93" s="19">
        <f t="shared" si="52"/>
        <v>0</v>
      </c>
      <c r="G93" s="19">
        <f t="shared" si="52"/>
        <v>477</v>
      </c>
      <c r="H93" s="19">
        <f t="shared" si="52"/>
        <v>0</v>
      </c>
      <c r="I93" s="145">
        <f t="shared" si="52"/>
        <v>713.9</v>
      </c>
      <c r="J93" s="133">
        <f>SUM(J85:J86)</f>
        <v>713.9</v>
      </c>
      <c r="K93" s="133">
        <f aca="true" t="shared" si="53" ref="K93:R93">SUM(K85)</f>
        <v>0</v>
      </c>
      <c r="L93" s="133">
        <f t="shared" si="53"/>
        <v>0</v>
      </c>
      <c r="M93" s="133">
        <f t="shared" si="53"/>
        <v>713.9</v>
      </c>
      <c r="N93" s="133">
        <f t="shared" si="53"/>
        <v>0</v>
      </c>
      <c r="O93" s="133">
        <f t="shared" si="53"/>
        <v>0</v>
      </c>
      <c r="P93" s="133">
        <f t="shared" si="53"/>
        <v>0</v>
      </c>
      <c r="Q93" s="133">
        <f t="shared" si="53"/>
        <v>0</v>
      </c>
      <c r="R93" s="133">
        <f t="shared" si="53"/>
        <v>0</v>
      </c>
      <c r="S93" s="146">
        <f>SUM(S74,S78,S88,S89,S90)</f>
        <v>0</v>
      </c>
    </row>
    <row r="94" spans="1:19" s="13" customFormat="1" ht="15.75" hidden="1">
      <c r="A94" s="41" t="s">
        <v>78</v>
      </c>
      <c r="B94" s="16">
        <v>290</v>
      </c>
      <c r="C94" s="17" t="s">
        <v>79</v>
      </c>
      <c r="D94" s="24">
        <v>0</v>
      </c>
      <c r="E94" s="24"/>
      <c r="F94" s="24"/>
      <c r="G94" s="85">
        <f>SUM(D94:F94)</f>
        <v>0</v>
      </c>
      <c r="H94" s="24">
        <v>0</v>
      </c>
      <c r="I94" s="152">
        <v>0</v>
      </c>
      <c r="J94" s="135">
        <f aca="true" t="shared" si="54" ref="J94:J99">SUM(K94:S94)</f>
        <v>0</v>
      </c>
      <c r="K94" s="152"/>
      <c r="L94" s="152">
        <v>0</v>
      </c>
      <c r="M94" s="152"/>
      <c r="N94" s="152">
        <v>0</v>
      </c>
      <c r="O94" s="152">
        <v>0</v>
      </c>
      <c r="P94" s="152">
        <v>0</v>
      </c>
      <c r="Q94" s="152">
        <v>0</v>
      </c>
      <c r="R94" s="152">
        <v>0</v>
      </c>
      <c r="S94" s="153">
        <v>0</v>
      </c>
    </row>
    <row r="95" spans="1:19" s="13" customFormat="1" ht="15" hidden="1">
      <c r="A95" s="41" t="s">
        <v>24</v>
      </c>
      <c r="B95" s="16">
        <v>231</v>
      </c>
      <c r="C95" s="17" t="s">
        <v>25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152">
        <v>0</v>
      </c>
      <c r="J95" s="135">
        <f t="shared" si="54"/>
        <v>0</v>
      </c>
      <c r="K95" s="152">
        <v>0</v>
      </c>
      <c r="L95" s="152">
        <v>0</v>
      </c>
      <c r="M95" s="152"/>
      <c r="N95" s="152">
        <v>0</v>
      </c>
      <c r="O95" s="152">
        <v>0</v>
      </c>
      <c r="P95" s="152">
        <v>0</v>
      </c>
      <c r="Q95" s="152">
        <v>0</v>
      </c>
      <c r="R95" s="152">
        <v>0</v>
      </c>
      <c r="S95" s="153">
        <v>0</v>
      </c>
    </row>
    <row r="96" spans="1:19" s="13" customFormat="1" ht="15.75">
      <c r="A96" s="41" t="s">
        <v>24</v>
      </c>
      <c r="B96" s="16">
        <v>290</v>
      </c>
      <c r="C96" s="17" t="s">
        <v>26</v>
      </c>
      <c r="D96" s="24">
        <v>0</v>
      </c>
      <c r="E96" s="186">
        <v>0</v>
      </c>
      <c r="F96" s="186">
        <v>0</v>
      </c>
      <c r="G96" s="85">
        <f>SUM(D96:F96)</f>
        <v>0</v>
      </c>
      <c r="H96" s="186">
        <v>0</v>
      </c>
      <c r="I96" s="152">
        <v>10</v>
      </c>
      <c r="J96" s="134">
        <f t="shared" si="54"/>
        <v>10</v>
      </c>
      <c r="K96" s="152">
        <v>10</v>
      </c>
      <c r="L96" s="152"/>
      <c r="M96" s="152"/>
      <c r="N96" s="152"/>
      <c r="O96" s="152"/>
      <c r="P96" s="152"/>
      <c r="Q96" s="152"/>
      <c r="R96" s="152"/>
      <c r="S96" s="153"/>
    </row>
    <row r="97" spans="1:19" s="13" customFormat="1" ht="15.75">
      <c r="A97" s="41" t="s">
        <v>97</v>
      </c>
      <c r="B97" s="16">
        <v>226</v>
      </c>
      <c r="C97" s="17" t="s">
        <v>27</v>
      </c>
      <c r="D97" s="24">
        <v>0</v>
      </c>
      <c r="E97" s="186">
        <v>0</v>
      </c>
      <c r="F97" s="186">
        <v>0</v>
      </c>
      <c r="G97" s="24">
        <f>SUM(D97:F97)</f>
        <v>0</v>
      </c>
      <c r="H97" s="186">
        <v>0</v>
      </c>
      <c r="I97" s="152">
        <v>0</v>
      </c>
      <c r="J97" s="134">
        <f t="shared" si="54"/>
        <v>0</v>
      </c>
      <c r="K97" s="152"/>
      <c r="L97" s="152"/>
      <c r="M97" s="152"/>
      <c r="N97" s="152"/>
      <c r="O97" s="152"/>
      <c r="P97" s="152"/>
      <c r="Q97" s="152"/>
      <c r="R97" s="152"/>
      <c r="S97" s="153"/>
    </row>
    <row r="98" spans="1:19" s="13" customFormat="1" ht="15.75">
      <c r="A98" s="41" t="s">
        <v>97</v>
      </c>
      <c r="B98" s="16">
        <v>290</v>
      </c>
      <c r="C98" s="17" t="s">
        <v>27</v>
      </c>
      <c r="D98" s="24">
        <v>8</v>
      </c>
      <c r="E98" s="186">
        <v>0</v>
      </c>
      <c r="F98" s="186">
        <v>0</v>
      </c>
      <c r="G98" s="24">
        <f>SUM(D98:F98)</f>
        <v>8</v>
      </c>
      <c r="H98" s="186">
        <v>0</v>
      </c>
      <c r="I98" s="152">
        <v>7</v>
      </c>
      <c r="J98" s="134">
        <f t="shared" si="54"/>
        <v>0</v>
      </c>
      <c r="K98" s="152"/>
      <c r="L98" s="152"/>
      <c r="M98" s="152"/>
      <c r="N98" s="152"/>
      <c r="O98" s="152"/>
      <c r="P98" s="152"/>
      <c r="Q98" s="152"/>
      <c r="R98" s="152"/>
      <c r="S98" s="153"/>
    </row>
    <row r="99" spans="1:19" s="13" customFormat="1" ht="15.75">
      <c r="A99" s="41" t="s">
        <v>97</v>
      </c>
      <c r="B99" s="16">
        <v>340</v>
      </c>
      <c r="C99" s="17" t="s">
        <v>27</v>
      </c>
      <c r="D99" s="24"/>
      <c r="E99" s="186"/>
      <c r="F99" s="186"/>
      <c r="G99" s="24"/>
      <c r="H99" s="186"/>
      <c r="I99" s="152">
        <v>0.7</v>
      </c>
      <c r="J99" s="134">
        <f t="shared" si="54"/>
        <v>0.7</v>
      </c>
      <c r="K99" s="152"/>
      <c r="L99" s="152"/>
      <c r="M99" s="152"/>
      <c r="N99" s="152"/>
      <c r="O99" s="152"/>
      <c r="P99" s="152">
        <v>0.7</v>
      </c>
      <c r="Q99" s="152"/>
      <c r="R99" s="152"/>
      <c r="S99" s="153"/>
    </row>
    <row r="100" spans="1:19" s="28" customFormat="1" ht="18.75">
      <c r="A100" s="239" t="s">
        <v>28</v>
      </c>
      <c r="B100" s="240"/>
      <c r="C100" s="240"/>
      <c r="D100" s="26">
        <f>SUM(D33,D50,D73,D95,D96,D98,D97,D93,D94)</f>
        <v>4505.7</v>
      </c>
      <c r="E100" s="26">
        <f>SUM(E33,E50,E73,E95,E96,E98,E97,E93,E94)</f>
        <v>422.9</v>
      </c>
      <c r="F100" s="26">
        <f>SUM(F33,F50,F73,F95,F96,F98,F97,F93,F94)</f>
        <v>698.3</v>
      </c>
      <c r="G100" s="26">
        <f>SUM(G33,G50,G73,G95,G96,G98,G97,G93,G94)</f>
        <v>5626.9</v>
      </c>
      <c r="H100" s="26">
        <f>SUM(H33,H50,H73,H95,H96,H98,H97,H93,H94)</f>
        <v>0</v>
      </c>
      <c r="I100" s="154">
        <f>SUM(I33,I50,I73,I95,I96,I98,I97,I93,I94)+I99</f>
        <v>7242.599999999999</v>
      </c>
      <c r="J100" s="222">
        <f aca="true" t="shared" si="55" ref="J100:S100">SUM(J33,J50,J73,J95,J96,J98,J97,J93,J94)+J99</f>
        <v>4881</v>
      </c>
      <c r="K100" s="154">
        <f t="shared" si="55"/>
        <v>624.2</v>
      </c>
      <c r="L100" s="154">
        <f t="shared" si="55"/>
        <v>1015</v>
      </c>
      <c r="M100" s="154">
        <f t="shared" si="55"/>
        <v>822.1</v>
      </c>
      <c r="N100" s="154">
        <f t="shared" si="55"/>
        <v>2419</v>
      </c>
      <c r="O100" s="154">
        <f t="shared" si="55"/>
        <v>0</v>
      </c>
      <c r="P100" s="154">
        <f t="shared" si="55"/>
        <v>0.7</v>
      </c>
      <c r="Q100" s="154">
        <f t="shared" si="55"/>
        <v>0</v>
      </c>
      <c r="R100" s="154">
        <f t="shared" si="55"/>
        <v>0</v>
      </c>
      <c r="S100" s="154">
        <f t="shared" si="55"/>
        <v>0</v>
      </c>
    </row>
    <row r="101" spans="1:19" s="10" customFormat="1" ht="21.75" customHeight="1">
      <c r="A101" s="34" t="s">
        <v>22</v>
      </c>
      <c r="B101" s="14"/>
      <c r="C101" s="15"/>
      <c r="D101" s="15"/>
      <c r="E101" s="15"/>
      <c r="F101" s="15"/>
      <c r="G101" s="15"/>
      <c r="H101" s="15"/>
      <c r="I101" s="15"/>
      <c r="J101" s="134"/>
      <c r="K101" s="156"/>
      <c r="L101" s="156"/>
      <c r="M101" s="156"/>
      <c r="N101" s="156"/>
      <c r="O101" s="156"/>
      <c r="P101" s="156"/>
      <c r="Q101" s="156"/>
      <c r="R101" s="156"/>
      <c r="S101" s="157"/>
    </row>
    <row r="102" spans="1:19" s="10" customFormat="1" ht="15.75">
      <c r="A102" s="40" t="s">
        <v>23</v>
      </c>
      <c r="B102" s="5">
        <v>210</v>
      </c>
      <c r="C102" s="57" t="s">
        <v>30</v>
      </c>
      <c r="D102" s="20">
        <f aca="true" t="shared" si="56" ref="D102:J102">SUM(D103:D105)</f>
        <v>61</v>
      </c>
      <c r="E102" s="20">
        <f t="shared" si="56"/>
        <v>6.1</v>
      </c>
      <c r="F102" s="20">
        <f t="shared" si="56"/>
        <v>6.9</v>
      </c>
      <c r="G102" s="20">
        <f t="shared" si="56"/>
        <v>74</v>
      </c>
      <c r="H102" s="20">
        <f t="shared" si="56"/>
        <v>0</v>
      </c>
      <c r="I102" s="209">
        <f>SUM(I103:I105)</f>
        <v>89.69999999999999</v>
      </c>
      <c r="J102" s="133">
        <f t="shared" si="56"/>
        <v>89.69999999999999</v>
      </c>
      <c r="K102" s="158">
        <f aca="true" t="shared" si="57" ref="K102:S102">SUM(K103:K105)</f>
        <v>0</v>
      </c>
      <c r="L102" s="158">
        <f t="shared" si="57"/>
        <v>0</v>
      </c>
      <c r="M102" s="158">
        <f t="shared" si="57"/>
        <v>0</v>
      </c>
      <c r="N102" s="158">
        <f>SUM(N103:N105)</f>
        <v>0</v>
      </c>
      <c r="O102" s="158">
        <f t="shared" si="57"/>
        <v>0</v>
      </c>
      <c r="P102" s="158">
        <f t="shared" si="57"/>
        <v>0</v>
      </c>
      <c r="Q102" s="158">
        <f t="shared" si="57"/>
        <v>0</v>
      </c>
      <c r="R102" s="158">
        <f>SUM(R103:R105)</f>
        <v>89.69999999999999</v>
      </c>
      <c r="S102" s="159">
        <f t="shared" si="57"/>
        <v>0</v>
      </c>
    </row>
    <row r="103" spans="1:19" s="10" customFormat="1" ht="15.75">
      <c r="A103" s="38" t="s">
        <v>23</v>
      </c>
      <c r="B103" s="8">
        <v>211</v>
      </c>
      <c r="C103" s="56" t="s">
        <v>1</v>
      </c>
      <c r="D103" s="9">
        <v>47</v>
      </c>
      <c r="E103" s="187">
        <v>4.7</v>
      </c>
      <c r="F103" s="187">
        <v>5.3</v>
      </c>
      <c r="G103" s="23">
        <f>SUM(D103:F103)</f>
        <v>57</v>
      </c>
      <c r="H103" s="189">
        <v>0</v>
      </c>
      <c r="I103" s="210">
        <v>68.8</v>
      </c>
      <c r="J103" s="134">
        <f>SUM(K103:S103)</f>
        <v>68.8</v>
      </c>
      <c r="K103" s="143"/>
      <c r="L103" s="143"/>
      <c r="M103" s="143"/>
      <c r="N103" s="143"/>
      <c r="O103" s="143"/>
      <c r="P103" s="143"/>
      <c r="Q103" s="143"/>
      <c r="R103" s="143">
        <v>68.8</v>
      </c>
      <c r="S103" s="144"/>
    </row>
    <row r="104" spans="1:19" s="10" customFormat="1" ht="15.75">
      <c r="A104" s="38" t="s">
        <v>23</v>
      </c>
      <c r="B104" s="8">
        <v>212</v>
      </c>
      <c r="C104" s="56" t="s">
        <v>2</v>
      </c>
      <c r="D104" s="66">
        <v>0</v>
      </c>
      <c r="E104" s="188"/>
      <c r="F104" s="188"/>
      <c r="G104" s="23">
        <f>SUM(D104:F104)</f>
        <v>0</v>
      </c>
      <c r="H104" s="188"/>
      <c r="I104" s="208"/>
      <c r="J104" s="134">
        <f>SUM(K104:S104)</f>
        <v>0</v>
      </c>
      <c r="K104" s="143"/>
      <c r="L104" s="143"/>
      <c r="M104" s="143"/>
      <c r="N104" s="143"/>
      <c r="O104" s="143"/>
      <c r="P104" s="143"/>
      <c r="Q104" s="143"/>
      <c r="R104" s="143"/>
      <c r="S104" s="144"/>
    </row>
    <row r="105" spans="1:19" s="10" customFormat="1" ht="15.75">
      <c r="A105" s="38" t="s">
        <v>23</v>
      </c>
      <c r="B105" s="8">
        <v>213</v>
      </c>
      <c r="C105" s="56" t="s">
        <v>3</v>
      </c>
      <c r="D105" s="9">
        <v>14</v>
      </c>
      <c r="E105" s="187">
        <v>1.4</v>
      </c>
      <c r="F105" s="187">
        <v>1.6</v>
      </c>
      <c r="G105" s="23">
        <f>SUM(D105:F105)</f>
        <v>17</v>
      </c>
      <c r="H105" s="189">
        <v>0</v>
      </c>
      <c r="I105" s="210">
        <v>20.9</v>
      </c>
      <c r="J105" s="134">
        <f>SUM(K105:S105)</f>
        <v>20.9</v>
      </c>
      <c r="K105" s="143"/>
      <c r="L105" s="143"/>
      <c r="M105" s="143"/>
      <c r="N105" s="143"/>
      <c r="O105" s="143"/>
      <c r="P105" s="143"/>
      <c r="Q105" s="143"/>
      <c r="R105" s="143">
        <v>20.9</v>
      </c>
      <c r="S105" s="144"/>
    </row>
    <row r="106" spans="1:19" s="10" customFormat="1" ht="15.75">
      <c r="A106" s="40" t="s">
        <v>23</v>
      </c>
      <c r="B106" s="5">
        <v>220</v>
      </c>
      <c r="C106" s="57" t="s">
        <v>4</v>
      </c>
      <c r="D106" s="6">
        <f aca="true" t="shared" si="58" ref="D106:I106">SUM(D107:D112)</f>
        <v>2</v>
      </c>
      <c r="E106" s="6">
        <f t="shared" si="58"/>
        <v>0</v>
      </c>
      <c r="F106" s="6">
        <f t="shared" si="58"/>
        <v>0</v>
      </c>
      <c r="G106" s="6">
        <f t="shared" si="58"/>
        <v>2</v>
      </c>
      <c r="H106" s="6">
        <f t="shared" si="58"/>
        <v>0</v>
      </c>
      <c r="I106" s="211">
        <f t="shared" si="58"/>
        <v>4.5</v>
      </c>
      <c r="J106" s="133">
        <f aca="true" t="shared" si="59" ref="J106:P106">SUM(J107:J112)</f>
        <v>4.5</v>
      </c>
      <c r="K106" s="141">
        <f t="shared" si="59"/>
        <v>0</v>
      </c>
      <c r="L106" s="141">
        <f t="shared" si="59"/>
        <v>0</v>
      </c>
      <c r="M106" s="141">
        <f t="shared" si="59"/>
        <v>0</v>
      </c>
      <c r="N106" s="141">
        <f>SUM(N107:N112)</f>
        <v>0</v>
      </c>
      <c r="O106" s="141">
        <f t="shared" si="59"/>
        <v>0</v>
      </c>
      <c r="P106" s="141">
        <f t="shared" si="59"/>
        <v>0</v>
      </c>
      <c r="Q106" s="141">
        <f>SUM(Q107:Q112)</f>
        <v>0</v>
      </c>
      <c r="R106" s="141">
        <f>SUM(R107:R112)</f>
        <v>4.5</v>
      </c>
      <c r="S106" s="142">
        <f>SUM(S107:S112)</f>
        <v>0</v>
      </c>
    </row>
    <row r="107" spans="1:19" s="10" customFormat="1" ht="15.75">
      <c r="A107" s="38" t="s">
        <v>23</v>
      </c>
      <c r="B107" s="8">
        <v>221</v>
      </c>
      <c r="C107" s="56" t="s">
        <v>5</v>
      </c>
      <c r="D107" s="66">
        <v>2</v>
      </c>
      <c r="E107" s="188">
        <v>0</v>
      </c>
      <c r="F107" s="188">
        <v>0</v>
      </c>
      <c r="G107" s="23">
        <f aca="true" t="shared" si="60" ref="G107:G112">SUM(D107:F107)</f>
        <v>2</v>
      </c>
      <c r="H107" s="188">
        <v>0</v>
      </c>
      <c r="I107" s="208">
        <v>2.5</v>
      </c>
      <c r="J107" s="134">
        <f aca="true" t="shared" si="61" ref="J107:J112">SUM(K107:S107)</f>
        <v>2.5</v>
      </c>
      <c r="K107" s="143"/>
      <c r="L107" s="143"/>
      <c r="M107" s="143"/>
      <c r="N107" s="143"/>
      <c r="O107" s="143"/>
      <c r="P107" s="143"/>
      <c r="Q107" s="143"/>
      <c r="R107" s="143">
        <v>2.5</v>
      </c>
      <c r="S107" s="144"/>
    </row>
    <row r="108" spans="1:19" s="10" customFormat="1" ht="15.75">
      <c r="A108" s="38" t="s">
        <v>23</v>
      </c>
      <c r="B108" s="8">
        <v>222</v>
      </c>
      <c r="C108" s="56" t="s">
        <v>6</v>
      </c>
      <c r="D108" s="66">
        <v>0</v>
      </c>
      <c r="E108" s="188">
        <v>0</v>
      </c>
      <c r="F108" s="188">
        <v>0</v>
      </c>
      <c r="G108" s="23">
        <f t="shared" si="60"/>
        <v>0</v>
      </c>
      <c r="H108" s="188">
        <v>0</v>
      </c>
      <c r="I108" s="208">
        <v>2</v>
      </c>
      <c r="J108" s="134">
        <f t="shared" si="61"/>
        <v>2</v>
      </c>
      <c r="K108" s="143"/>
      <c r="L108" s="143"/>
      <c r="M108" s="143"/>
      <c r="N108" s="143"/>
      <c r="O108" s="143"/>
      <c r="P108" s="143"/>
      <c r="Q108" s="143"/>
      <c r="R108" s="143">
        <v>2</v>
      </c>
      <c r="S108" s="144"/>
    </row>
    <row r="109" spans="1:19" s="10" customFormat="1" ht="15.75">
      <c r="A109" s="38" t="s">
        <v>23</v>
      </c>
      <c r="B109" s="8">
        <v>223</v>
      </c>
      <c r="C109" s="56" t="s">
        <v>7</v>
      </c>
      <c r="D109" s="9">
        <v>0</v>
      </c>
      <c r="E109" s="189"/>
      <c r="F109" s="189"/>
      <c r="G109" s="23">
        <f t="shared" si="60"/>
        <v>0</v>
      </c>
      <c r="H109" s="189"/>
      <c r="I109" s="210"/>
      <c r="J109" s="134">
        <f t="shared" si="61"/>
        <v>0</v>
      </c>
      <c r="K109" s="143"/>
      <c r="L109" s="143"/>
      <c r="M109" s="143"/>
      <c r="N109" s="143"/>
      <c r="O109" s="143"/>
      <c r="P109" s="143"/>
      <c r="Q109" s="143"/>
      <c r="R109" s="143"/>
      <c r="S109" s="144"/>
    </row>
    <row r="110" spans="1:19" s="10" customFormat="1" ht="15.75">
      <c r="A110" s="38" t="s">
        <v>23</v>
      </c>
      <c r="B110" s="8">
        <v>224</v>
      </c>
      <c r="C110" s="56" t="s">
        <v>8</v>
      </c>
      <c r="D110" s="9"/>
      <c r="E110" s="189"/>
      <c r="F110" s="189"/>
      <c r="G110" s="23">
        <f t="shared" si="60"/>
        <v>0</v>
      </c>
      <c r="H110" s="189"/>
      <c r="I110" s="210"/>
      <c r="J110" s="134">
        <f t="shared" si="61"/>
        <v>0</v>
      </c>
      <c r="K110" s="143"/>
      <c r="L110" s="143"/>
      <c r="M110" s="143"/>
      <c r="N110" s="143"/>
      <c r="O110" s="143"/>
      <c r="P110" s="143"/>
      <c r="Q110" s="143"/>
      <c r="R110" s="143"/>
      <c r="S110" s="144"/>
    </row>
    <row r="111" spans="1:19" s="10" customFormat="1" ht="15.75">
      <c r="A111" s="38" t="s">
        <v>23</v>
      </c>
      <c r="B111" s="8">
        <v>225</v>
      </c>
      <c r="C111" s="56" t="s">
        <v>9</v>
      </c>
      <c r="D111" s="9">
        <v>0</v>
      </c>
      <c r="E111" s="189"/>
      <c r="F111" s="189"/>
      <c r="G111" s="23">
        <f t="shared" si="60"/>
        <v>0</v>
      </c>
      <c r="H111" s="189"/>
      <c r="I111" s="210"/>
      <c r="J111" s="134">
        <f t="shared" si="61"/>
        <v>0</v>
      </c>
      <c r="K111" s="143"/>
      <c r="L111" s="143"/>
      <c r="M111" s="143"/>
      <c r="N111" s="143"/>
      <c r="O111" s="143"/>
      <c r="P111" s="143"/>
      <c r="Q111" s="143"/>
      <c r="R111" s="143"/>
      <c r="S111" s="144"/>
    </row>
    <row r="112" spans="1:19" s="10" customFormat="1" ht="15.75">
      <c r="A112" s="38" t="s">
        <v>23</v>
      </c>
      <c r="B112" s="8">
        <v>226</v>
      </c>
      <c r="C112" s="56" t="s">
        <v>10</v>
      </c>
      <c r="D112" s="9">
        <v>0</v>
      </c>
      <c r="E112" s="9"/>
      <c r="F112" s="9"/>
      <c r="G112" s="23">
        <f t="shared" si="60"/>
        <v>0</v>
      </c>
      <c r="H112" s="9"/>
      <c r="I112" s="210"/>
      <c r="J112" s="134">
        <f t="shared" si="61"/>
        <v>0</v>
      </c>
      <c r="K112" s="143"/>
      <c r="L112" s="143"/>
      <c r="M112" s="143"/>
      <c r="N112" s="143"/>
      <c r="O112" s="143"/>
      <c r="P112" s="143"/>
      <c r="Q112" s="143"/>
      <c r="R112" s="143"/>
      <c r="S112" s="144"/>
    </row>
    <row r="113" spans="1:19" s="7" customFormat="1" ht="15.75">
      <c r="A113" s="40" t="s">
        <v>23</v>
      </c>
      <c r="B113" s="5">
        <v>300</v>
      </c>
      <c r="C113" s="57" t="s">
        <v>13</v>
      </c>
      <c r="D113" s="6">
        <f aca="true" t="shared" si="62" ref="D113:I113">SUM(D114:D115)</f>
        <v>4</v>
      </c>
      <c r="E113" s="6">
        <f t="shared" si="62"/>
        <v>0</v>
      </c>
      <c r="F113" s="6">
        <f t="shared" si="62"/>
        <v>0</v>
      </c>
      <c r="G113" s="6">
        <f t="shared" si="62"/>
        <v>4</v>
      </c>
      <c r="H113" s="6">
        <f t="shared" si="62"/>
        <v>0</v>
      </c>
      <c r="I113" s="211">
        <f t="shared" si="62"/>
        <v>0.8</v>
      </c>
      <c r="J113" s="133">
        <f aca="true" t="shared" si="63" ref="J113:S113">SUM(J114:J115)</f>
        <v>0.8</v>
      </c>
      <c r="K113" s="141">
        <f t="shared" si="63"/>
        <v>0</v>
      </c>
      <c r="L113" s="141">
        <f t="shared" si="63"/>
        <v>0</v>
      </c>
      <c r="M113" s="141">
        <f t="shared" si="63"/>
        <v>0</v>
      </c>
      <c r="N113" s="141">
        <f>SUM(N114:N115)</f>
        <v>0</v>
      </c>
      <c r="O113" s="141">
        <f t="shared" si="63"/>
        <v>0</v>
      </c>
      <c r="P113" s="141">
        <f t="shared" si="63"/>
        <v>0</v>
      </c>
      <c r="Q113" s="141">
        <f t="shared" si="63"/>
        <v>0</v>
      </c>
      <c r="R113" s="141">
        <f>SUM(R114:R115)</f>
        <v>0.8</v>
      </c>
      <c r="S113" s="142">
        <f t="shared" si="63"/>
        <v>0</v>
      </c>
    </row>
    <row r="114" spans="1:19" s="10" customFormat="1" ht="15.75">
      <c r="A114" s="38" t="s">
        <v>23</v>
      </c>
      <c r="B114" s="8">
        <v>310</v>
      </c>
      <c r="C114" s="56" t="s">
        <v>14</v>
      </c>
      <c r="D114" s="9">
        <v>2</v>
      </c>
      <c r="E114" s="9">
        <v>0</v>
      </c>
      <c r="F114" s="9">
        <v>0</v>
      </c>
      <c r="G114" s="23">
        <f>SUM(D114:F114)</f>
        <v>2</v>
      </c>
      <c r="H114" s="9"/>
      <c r="I114" s="210"/>
      <c r="J114" s="134">
        <f>SUM(K114:S114)</f>
        <v>0</v>
      </c>
      <c r="K114" s="143"/>
      <c r="L114" s="143"/>
      <c r="M114" s="143"/>
      <c r="N114" s="143"/>
      <c r="O114" s="143"/>
      <c r="P114" s="143"/>
      <c r="Q114" s="143"/>
      <c r="R114" s="143"/>
      <c r="S114" s="144"/>
    </row>
    <row r="115" spans="1:19" s="10" customFormat="1" ht="15.75">
      <c r="A115" s="38" t="s">
        <v>23</v>
      </c>
      <c r="B115" s="8">
        <v>340</v>
      </c>
      <c r="C115" s="56" t="s">
        <v>15</v>
      </c>
      <c r="D115" s="9">
        <v>2</v>
      </c>
      <c r="E115" s="189">
        <v>0</v>
      </c>
      <c r="F115" s="189">
        <v>0</v>
      </c>
      <c r="G115" s="23">
        <f>SUM(D115:F115)</f>
        <v>2</v>
      </c>
      <c r="H115" s="189">
        <v>0</v>
      </c>
      <c r="I115" s="210">
        <v>0.8</v>
      </c>
      <c r="J115" s="134">
        <f>SUM(K115:S115)</f>
        <v>0.8</v>
      </c>
      <c r="K115" s="143"/>
      <c r="L115" s="143"/>
      <c r="M115" s="143"/>
      <c r="N115" s="143"/>
      <c r="O115" s="143"/>
      <c r="P115" s="143"/>
      <c r="Q115" s="143"/>
      <c r="R115" s="143">
        <v>0.8</v>
      </c>
      <c r="S115" s="144"/>
    </row>
    <row r="116" spans="1:19" s="29" customFormat="1" ht="18.75">
      <c r="A116" s="239" t="s">
        <v>29</v>
      </c>
      <c r="B116" s="240"/>
      <c r="C116" s="240"/>
      <c r="D116" s="27">
        <f aca="true" t="shared" si="64" ref="D116:I116">SUM(D102,D106,D113)</f>
        <v>67</v>
      </c>
      <c r="E116" s="27">
        <f t="shared" si="64"/>
        <v>6.1</v>
      </c>
      <c r="F116" s="27">
        <f t="shared" si="64"/>
        <v>6.9</v>
      </c>
      <c r="G116" s="27">
        <f t="shared" si="64"/>
        <v>80</v>
      </c>
      <c r="H116" s="27">
        <f t="shared" si="64"/>
        <v>0</v>
      </c>
      <c r="I116" s="212">
        <f t="shared" si="64"/>
        <v>94.99999999999999</v>
      </c>
      <c r="J116" s="136">
        <f aca="true" t="shared" si="65" ref="J116:P116">SUM(J102,J106,J113)</f>
        <v>94.99999999999999</v>
      </c>
      <c r="K116" s="154">
        <f t="shared" si="65"/>
        <v>0</v>
      </c>
      <c r="L116" s="154">
        <f t="shared" si="65"/>
        <v>0</v>
      </c>
      <c r="M116" s="154">
        <f t="shared" si="65"/>
        <v>0</v>
      </c>
      <c r="N116" s="154">
        <f>SUM(N102,N106,N113)</f>
        <v>0</v>
      </c>
      <c r="O116" s="154">
        <f t="shared" si="65"/>
        <v>0</v>
      </c>
      <c r="P116" s="154">
        <f t="shared" si="65"/>
        <v>0</v>
      </c>
      <c r="Q116" s="154">
        <f>SUM(Q102,Q106,Q113)</f>
        <v>0</v>
      </c>
      <c r="R116" s="154">
        <f>SUM(R102,R106,R113)</f>
        <v>94.99999999999999</v>
      </c>
      <c r="S116" s="155">
        <f>SUM(S102,S106,S113)</f>
        <v>0</v>
      </c>
    </row>
    <row r="117" spans="1:19" s="50" customFormat="1" ht="31.5" customHeight="1">
      <c r="A117" s="251" t="s">
        <v>65</v>
      </c>
      <c r="B117" s="252"/>
      <c r="C117" s="253"/>
      <c r="D117" s="30"/>
      <c r="E117" s="30"/>
      <c r="F117" s="30"/>
      <c r="G117" s="30"/>
      <c r="H117" s="30"/>
      <c r="I117" s="30"/>
      <c r="J117" s="136"/>
      <c r="K117" s="130"/>
      <c r="L117" s="130"/>
      <c r="M117" s="130"/>
      <c r="N117" s="130"/>
      <c r="O117" s="130"/>
      <c r="P117" s="130"/>
      <c r="Q117" s="130"/>
      <c r="R117" s="130"/>
      <c r="S117" s="131"/>
    </row>
    <row r="118" spans="1:19" s="51" customFormat="1" ht="32.25" customHeight="1">
      <c r="A118" s="42" t="s">
        <v>67</v>
      </c>
      <c r="B118" s="22" t="s">
        <v>55</v>
      </c>
      <c r="C118" s="56" t="s">
        <v>69</v>
      </c>
      <c r="D118" s="21"/>
      <c r="E118" s="21"/>
      <c r="F118" s="21"/>
      <c r="G118" s="21"/>
      <c r="H118" s="21"/>
      <c r="I118" s="215">
        <v>6</v>
      </c>
      <c r="J118" s="134">
        <f aca="true" t="shared" si="66" ref="J118:J123">SUM(K118:S118)</f>
        <v>0</v>
      </c>
      <c r="K118" s="160"/>
      <c r="L118" s="160"/>
      <c r="M118" s="160"/>
      <c r="N118" s="160"/>
      <c r="O118" s="160"/>
      <c r="P118" s="160"/>
      <c r="Q118" s="160"/>
      <c r="R118" s="160"/>
      <c r="S118" s="161"/>
    </row>
    <row r="119" spans="1:19" s="51" customFormat="1" ht="18" customHeight="1" hidden="1">
      <c r="A119" s="103" t="s">
        <v>64</v>
      </c>
      <c r="B119" s="86" t="s">
        <v>51</v>
      </c>
      <c r="C119" s="87" t="s">
        <v>68</v>
      </c>
      <c r="D119" s="66">
        <v>3</v>
      </c>
      <c r="E119" s="66">
        <v>0</v>
      </c>
      <c r="F119" s="66">
        <v>0</v>
      </c>
      <c r="G119" s="79">
        <f>SUM(D119:F119)</f>
        <v>3</v>
      </c>
      <c r="H119" s="66"/>
      <c r="I119" s="208"/>
      <c r="J119" s="134">
        <f t="shared" si="66"/>
        <v>0</v>
      </c>
      <c r="K119" s="160"/>
      <c r="L119" s="160"/>
      <c r="M119" s="160"/>
      <c r="N119" s="160"/>
      <c r="O119" s="160"/>
      <c r="P119" s="160"/>
      <c r="Q119" s="160"/>
      <c r="R119" s="160"/>
      <c r="S119" s="161"/>
    </row>
    <row r="120" spans="1:19" s="51" customFormat="1" ht="15.75">
      <c r="A120" s="103" t="s">
        <v>64</v>
      </c>
      <c r="B120" s="86" t="s">
        <v>48</v>
      </c>
      <c r="C120" s="87" t="s">
        <v>68</v>
      </c>
      <c r="D120" s="66">
        <v>0</v>
      </c>
      <c r="E120" s="188">
        <v>0</v>
      </c>
      <c r="F120" s="188">
        <v>0</v>
      </c>
      <c r="G120" s="79">
        <f>SUM(D120:F120)</f>
        <v>0</v>
      </c>
      <c r="H120" s="188"/>
      <c r="I120" s="208">
        <v>6</v>
      </c>
      <c r="J120" s="134">
        <f t="shared" si="66"/>
        <v>0</v>
      </c>
      <c r="K120" s="160"/>
      <c r="L120" s="160"/>
      <c r="M120" s="160"/>
      <c r="N120" s="160"/>
      <c r="O120" s="160"/>
      <c r="P120" s="160"/>
      <c r="Q120" s="160"/>
      <c r="R120" s="160"/>
      <c r="S120" s="161"/>
    </row>
    <row r="121" spans="1:19" s="51" customFormat="1" ht="15.75">
      <c r="A121" s="103" t="s">
        <v>64</v>
      </c>
      <c r="B121" s="86" t="s">
        <v>37</v>
      </c>
      <c r="C121" s="87" t="s">
        <v>68</v>
      </c>
      <c r="D121" s="66"/>
      <c r="E121" s="188"/>
      <c r="F121" s="188"/>
      <c r="G121" s="79">
        <f>SUM(D121:F121)</f>
        <v>0</v>
      </c>
      <c r="H121" s="188"/>
      <c r="I121" s="208">
        <v>5</v>
      </c>
      <c r="J121" s="134">
        <f t="shared" si="66"/>
        <v>0</v>
      </c>
      <c r="K121" s="160"/>
      <c r="L121" s="160"/>
      <c r="M121" s="160"/>
      <c r="N121" s="160"/>
      <c r="O121" s="160"/>
      <c r="P121" s="160"/>
      <c r="Q121" s="160"/>
      <c r="R121" s="160"/>
      <c r="S121" s="161"/>
    </row>
    <row r="122" spans="1:19" s="51" customFormat="1" ht="15" customHeight="1" hidden="1">
      <c r="A122" s="42" t="s">
        <v>64</v>
      </c>
      <c r="B122" s="22" t="s">
        <v>50</v>
      </c>
      <c r="C122" s="87" t="s">
        <v>68</v>
      </c>
      <c r="D122" s="21">
        <v>0</v>
      </c>
      <c r="E122" s="190">
        <v>0</v>
      </c>
      <c r="F122" s="190">
        <v>0</v>
      </c>
      <c r="G122" s="79">
        <f>SUM(D122:F122)</f>
        <v>0</v>
      </c>
      <c r="H122" s="190">
        <v>0</v>
      </c>
      <c r="I122" s="215"/>
      <c r="J122" s="134">
        <f t="shared" si="66"/>
        <v>0</v>
      </c>
      <c r="K122" s="160"/>
      <c r="L122" s="160"/>
      <c r="M122" s="160"/>
      <c r="N122" s="160"/>
      <c r="O122" s="160"/>
      <c r="P122" s="160"/>
      <c r="Q122" s="160"/>
      <c r="R122" s="160"/>
      <c r="S122" s="161"/>
    </row>
    <row r="123" spans="1:19" s="51" customFormat="1" ht="15.75">
      <c r="A123" s="42" t="s">
        <v>64</v>
      </c>
      <c r="B123" s="22" t="s">
        <v>55</v>
      </c>
      <c r="C123" s="87" t="s">
        <v>68</v>
      </c>
      <c r="D123" s="21"/>
      <c r="E123" s="190"/>
      <c r="F123" s="190"/>
      <c r="G123" s="79">
        <f>SUM(D123:F123)</f>
        <v>0</v>
      </c>
      <c r="H123" s="190"/>
      <c r="I123" s="215">
        <v>5</v>
      </c>
      <c r="J123" s="134">
        <f t="shared" si="66"/>
        <v>0</v>
      </c>
      <c r="K123" s="160"/>
      <c r="L123" s="160"/>
      <c r="M123" s="160"/>
      <c r="N123" s="160"/>
      <c r="O123" s="160"/>
      <c r="P123" s="160"/>
      <c r="Q123" s="160"/>
      <c r="R123" s="160"/>
      <c r="S123" s="161"/>
    </row>
    <row r="124" spans="1:19" s="52" customFormat="1" ht="18.75">
      <c r="A124" s="239" t="s">
        <v>63</v>
      </c>
      <c r="B124" s="240"/>
      <c r="C124" s="240"/>
      <c r="D124" s="27">
        <f aca="true" t="shared" si="67" ref="D124:I124">SUM(D118:D123)</f>
        <v>3</v>
      </c>
      <c r="E124" s="27">
        <f t="shared" si="67"/>
        <v>0</v>
      </c>
      <c r="F124" s="27">
        <f t="shared" si="67"/>
        <v>0</v>
      </c>
      <c r="G124" s="27">
        <f>SUM(G118:G123)</f>
        <v>3</v>
      </c>
      <c r="H124" s="27">
        <f t="shared" si="67"/>
        <v>0</v>
      </c>
      <c r="I124" s="212">
        <f t="shared" si="67"/>
        <v>22</v>
      </c>
      <c r="J124" s="136">
        <f>SUM(J119:J123)</f>
        <v>0</v>
      </c>
      <c r="K124" s="154">
        <f aca="true" t="shared" si="68" ref="K124:S124">SUM(K118:K123)</f>
        <v>0</v>
      </c>
      <c r="L124" s="154">
        <f t="shared" si="68"/>
        <v>0</v>
      </c>
      <c r="M124" s="154">
        <f t="shared" si="68"/>
        <v>0</v>
      </c>
      <c r="N124" s="154">
        <f t="shared" si="68"/>
        <v>0</v>
      </c>
      <c r="O124" s="154">
        <f t="shared" si="68"/>
        <v>0</v>
      </c>
      <c r="P124" s="154">
        <f t="shared" si="68"/>
        <v>0</v>
      </c>
      <c r="Q124" s="154">
        <f t="shared" si="68"/>
        <v>0</v>
      </c>
      <c r="R124" s="154">
        <f t="shared" si="68"/>
        <v>0</v>
      </c>
      <c r="S124" s="155">
        <f t="shared" si="68"/>
        <v>0</v>
      </c>
    </row>
    <row r="125" spans="1:19" s="50" customFormat="1" ht="18.75">
      <c r="A125" s="245" t="s">
        <v>60</v>
      </c>
      <c r="B125" s="246"/>
      <c r="C125" s="247"/>
      <c r="D125" s="30"/>
      <c r="E125" s="30"/>
      <c r="F125" s="30"/>
      <c r="G125" s="30"/>
      <c r="H125" s="30"/>
      <c r="I125" s="30"/>
      <c r="J125" s="136"/>
      <c r="K125" s="130"/>
      <c r="L125" s="130"/>
      <c r="M125" s="130"/>
      <c r="N125" s="130"/>
      <c r="O125" s="130"/>
      <c r="P125" s="130"/>
      <c r="Q125" s="130"/>
      <c r="R125" s="130"/>
      <c r="S125" s="131"/>
    </row>
    <row r="126" spans="1:19" s="78" customFormat="1" ht="15.75">
      <c r="A126" s="77" t="s">
        <v>104</v>
      </c>
      <c r="B126" s="254" t="s">
        <v>109</v>
      </c>
      <c r="C126" s="259"/>
      <c r="D126" s="20">
        <f aca="true" t="shared" si="69" ref="D126:Q126">SUM(D127:D129)</f>
        <v>57</v>
      </c>
      <c r="E126" s="20">
        <f t="shared" si="69"/>
        <v>5.7</v>
      </c>
      <c r="F126" s="20">
        <f t="shared" si="69"/>
        <v>17.7</v>
      </c>
      <c r="G126" s="20">
        <f t="shared" si="69"/>
        <v>80.4</v>
      </c>
      <c r="H126" s="20">
        <f t="shared" si="69"/>
        <v>0</v>
      </c>
      <c r="I126" s="20">
        <f t="shared" si="69"/>
        <v>84.9</v>
      </c>
      <c r="J126" s="133">
        <f t="shared" si="69"/>
        <v>84.9</v>
      </c>
      <c r="K126" s="158">
        <f t="shared" si="69"/>
        <v>0</v>
      </c>
      <c r="L126" s="158">
        <f t="shared" si="69"/>
        <v>0</v>
      </c>
      <c r="M126" s="158">
        <f t="shared" si="69"/>
        <v>0</v>
      </c>
      <c r="N126" s="158">
        <f t="shared" si="69"/>
        <v>0</v>
      </c>
      <c r="O126" s="158">
        <f t="shared" si="69"/>
        <v>0</v>
      </c>
      <c r="P126" s="158">
        <f t="shared" si="69"/>
        <v>0</v>
      </c>
      <c r="Q126" s="158">
        <f t="shared" si="69"/>
        <v>0</v>
      </c>
      <c r="R126" s="158">
        <f>SUM(R127:R129)</f>
        <v>0</v>
      </c>
      <c r="S126" s="158">
        <f>SUM(S127:S129)</f>
        <v>84.9</v>
      </c>
    </row>
    <row r="127" spans="1:19" s="51" customFormat="1" ht="15.75">
      <c r="A127" s="42" t="s">
        <v>104</v>
      </c>
      <c r="B127" s="22" t="s">
        <v>105</v>
      </c>
      <c r="C127" s="33" t="s">
        <v>1</v>
      </c>
      <c r="D127" s="21">
        <v>41</v>
      </c>
      <c r="E127" s="21">
        <v>4.4</v>
      </c>
      <c r="F127" s="21">
        <v>13.6</v>
      </c>
      <c r="G127" s="23">
        <f>SUM(D127:F127)</f>
        <v>59</v>
      </c>
      <c r="H127" s="21"/>
      <c r="I127" s="21">
        <v>62.1</v>
      </c>
      <c r="J127" s="134">
        <f>SUM(K127:S127)</f>
        <v>62.1</v>
      </c>
      <c r="K127" s="160"/>
      <c r="L127" s="160"/>
      <c r="M127" s="160"/>
      <c r="N127" s="160"/>
      <c r="O127" s="160"/>
      <c r="P127" s="160"/>
      <c r="Q127" s="160"/>
      <c r="R127" s="160"/>
      <c r="S127" s="161">
        <v>62.1</v>
      </c>
    </row>
    <row r="128" spans="1:19" s="51" customFormat="1" ht="15.75">
      <c r="A128" s="42" t="s">
        <v>104</v>
      </c>
      <c r="B128" s="22" t="s">
        <v>106</v>
      </c>
      <c r="C128" s="33" t="s">
        <v>3</v>
      </c>
      <c r="D128" s="21">
        <v>12</v>
      </c>
      <c r="E128" s="21">
        <v>1.3</v>
      </c>
      <c r="F128" s="21">
        <v>4.1</v>
      </c>
      <c r="G128" s="23">
        <f>SUM(D128:F128)</f>
        <v>17.4</v>
      </c>
      <c r="H128" s="21"/>
      <c r="I128" s="21">
        <v>18.8</v>
      </c>
      <c r="J128" s="134">
        <f>SUM(K128:S128)</f>
        <v>18.8</v>
      </c>
      <c r="K128" s="160"/>
      <c r="L128" s="160"/>
      <c r="M128" s="160"/>
      <c r="N128" s="160"/>
      <c r="O128" s="160"/>
      <c r="P128" s="160"/>
      <c r="Q128" s="160"/>
      <c r="R128" s="160"/>
      <c r="S128" s="161">
        <v>18.8</v>
      </c>
    </row>
    <row r="129" spans="1:19" s="51" customFormat="1" ht="15.75">
      <c r="A129" s="42" t="s">
        <v>104</v>
      </c>
      <c r="B129" s="22" t="s">
        <v>55</v>
      </c>
      <c r="C129" s="33" t="s">
        <v>15</v>
      </c>
      <c r="D129" s="21">
        <v>4</v>
      </c>
      <c r="E129" s="21"/>
      <c r="F129" s="21"/>
      <c r="G129" s="23">
        <f>SUM(D129:F129)</f>
        <v>4</v>
      </c>
      <c r="H129" s="21"/>
      <c r="I129" s="21">
        <v>4</v>
      </c>
      <c r="J129" s="134">
        <f>SUM(K129:S129)</f>
        <v>4</v>
      </c>
      <c r="K129" s="160"/>
      <c r="L129" s="160"/>
      <c r="M129" s="160"/>
      <c r="N129" s="160"/>
      <c r="O129" s="160"/>
      <c r="P129" s="160"/>
      <c r="Q129" s="160"/>
      <c r="R129" s="160"/>
      <c r="S129" s="161">
        <v>4</v>
      </c>
    </row>
    <row r="130" spans="1:19" s="78" customFormat="1" ht="15.75">
      <c r="A130" s="77" t="s">
        <v>114</v>
      </c>
      <c r="B130" s="241" t="s">
        <v>115</v>
      </c>
      <c r="C130" s="242"/>
      <c r="D130" s="20">
        <f>SUM(D131)</f>
        <v>1292</v>
      </c>
      <c r="E130" s="20">
        <f>SUM(E131)</f>
        <v>0</v>
      </c>
      <c r="F130" s="20">
        <f>SUM(F131)</f>
        <v>684.9</v>
      </c>
      <c r="G130" s="20">
        <f>SUM(G131)</f>
        <v>1976.9</v>
      </c>
      <c r="H130" s="20">
        <f aca="true" t="shared" si="70" ref="H130:S130">SUM(H131)</f>
        <v>0</v>
      </c>
      <c r="I130" s="20">
        <f>SUM(I131)</f>
        <v>368</v>
      </c>
      <c r="J130" s="133">
        <f>SUM(J131)</f>
        <v>368</v>
      </c>
      <c r="K130" s="158">
        <f t="shared" si="70"/>
        <v>0</v>
      </c>
      <c r="L130" s="158">
        <f t="shared" si="70"/>
        <v>0</v>
      </c>
      <c r="M130" s="158">
        <f t="shared" si="70"/>
        <v>0</v>
      </c>
      <c r="N130" s="158">
        <f t="shared" si="70"/>
        <v>0</v>
      </c>
      <c r="O130" s="158">
        <f t="shared" si="70"/>
        <v>0</v>
      </c>
      <c r="P130" s="158">
        <f t="shared" si="70"/>
        <v>0</v>
      </c>
      <c r="Q130" s="158">
        <f t="shared" si="70"/>
        <v>368</v>
      </c>
      <c r="R130" s="158">
        <f t="shared" si="70"/>
        <v>0</v>
      </c>
      <c r="S130" s="159">
        <f t="shared" si="70"/>
        <v>0</v>
      </c>
    </row>
    <row r="131" spans="1:19" s="78" customFormat="1" ht="15.75">
      <c r="A131" s="42" t="s">
        <v>114</v>
      </c>
      <c r="B131" s="114" t="s">
        <v>51</v>
      </c>
      <c r="C131" s="56" t="s">
        <v>9</v>
      </c>
      <c r="D131" s="21">
        <v>1292</v>
      </c>
      <c r="E131" s="190">
        <v>0</v>
      </c>
      <c r="F131" s="190">
        <v>684.9</v>
      </c>
      <c r="G131" s="23">
        <f>SUM(D131:F131)</f>
        <v>1976.9</v>
      </c>
      <c r="H131" s="191"/>
      <c r="I131" s="21">
        <v>368</v>
      </c>
      <c r="J131" s="134">
        <f>SUM(K131:S131)</f>
        <v>368</v>
      </c>
      <c r="K131" s="158"/>
      <c r="L131" s="160"/>
      <c r="M131" s="160"/>
      <c r="N131" s="160"/>
      <c r="O131" s="160"/>
      <c r="P131" s="160"/>
      <c r="Q131" s="160">
        <v>368</v>
      </c>
      <c r="R131" s="160"/>
      <c r="S131" s="161"/>
    </row>
    <row r="132" spans="1:19" s="78" customFormat="1" ht="15.75">
      <c r="A132" s="77" t="s">
        <v>61</v>
      </c>
      <c r="B132" s="254" t="s">
        <v>117</v>
      </c>
      <c r="C132" s="255"/>
      <c r="D132" s="84">
        <f>SUM(D133)</f>
        <v>100</v>
      </c>
      <c r="E132" s="84">
        <f>SUM(E133)</f>
        <v>0</v>
      </c>
      <c r="F132" s="84">
        <f>SUM(F133)</f>
        <v>0</v>
      </c>
      <c r="G132" s="84">
        <f>SUM(G133)</f>
        <v>100</v>
      </c>
      <c r="H132" s="84">
        <f aca="true" t="shared" si="71" ref="H132:S132">SUM(H133)</f>
        <v>0</v>
      </c>
      <c r="I132" s="84">
        <f t="shared" si="71"/>
        <v>0</v>
      </c>
      <c r="J132" s="137">
        <f>SUM(J133)</f>
        <v>0</v>
      </c>
      <c r="K132" s="162">
        <f t="shared" si="71"/>
        <v>0</v>
      </c>
      <c r="L132" s="162">
        <f t="shared" si="71"/>
        <v>0</v>
      </c>
      <c r="M132" s="162">
        <f t="shared" si="71"/>
        <v>0</v>
      </c>
      <c r="N132" s="162">
        <f t="shared" si="71"/>
        <v>0</v>
      </c>
      <c r="O132" s="162">
        <f t="shared" si="71"/>
        <v>0</v>
      </c>
      <c r="P132" s="162">
        <f t="shared" si="71"/>
        <v>0</v>
      </c>
      <c r="Q132" s="162">
        <f t="shared" si="71"/>
        <v>0</v>
      </c>
      <c r="R132" s="162">
        <f t="shared" si="71"/>
        <v>0</v>
      </c>
      <c r="S132" s="163">
        <f t="shared" si="71"/>
        <v>0</v>
      </c>
    </row>
    <row r="133" spans="1:19" s="78" customFormat="1" ht="15.75">
      <c r="A133" s="42" t="s">
        <v>61</v>
      </c>
      <c r="B133" s="114" t="s">
        <v>48</v>
      </c>
      <c r="C133" s="56" t="s">
        <v>42</v>
      </c>
      <c r="D133" s="21">
        <v>100</v>
      </c>
      <c r="E133" s="190">
        <v>0</v>
      </c>
      <c r="F133" s="190">
        <v>0</v>
      </c>
      <c r="G133" s="23">
        <f>SUM(D133:F133)</f>
        <v>100</v>
      </c>
      <c r="H133" s="191">
        <v>0</v>
      </c>
      <c r="I133" s="20"/>
      <c r="J133" s="133">
        <f>SUM(K133:S133)</f>
        <v>0</v>
      </c>
      <c r="K133" s="158"/>
      <c r="L133" s="158"/>
      <c r="M133" s="158"/>
      <c r="N133" s="158"/>
      <c r="O133" s="158"/>
      <c r="P133" s="158"/>
      <c r="Q133" s="158"/>
      <c r="R133" s="158"/>
      <c r="S133" s="159"/>
    </row>
    <row r="134" spans="1:19" s="52" customFormat="1" ht="18.75">
      <c r="A134" s="239" t="s">
        <v>62</v>
      </c>
      <c r="B134" s="240"/>
      <c r="C134" s="240"/>
      <c r="D134" s="27">
        <f aca="true" t="shared" si="72" ref="D134:I134">SUM(D126,D130,D132)</f>
        <v>1449</v>
      </c>
      <c r="E134" s="27">
        <f t="shared" si="72"/>
        <v>5.7</v>
      </c>
      <c r="F134" s="27">
        <f t="shared" si="72"/>
        <v>702.6</v>
      </c>
      <c r="G134" s="27">
        <f t="shared" si="72"/>
        <v>2157.3</v>
      </c>
      <c r="H134" s="27">
        <f t="shared" si="72"/>
        <v>0</v>
      </c>
      <c r="I134" s="27">
        <f t="shared" si="72"/>
        <v>452.9</v>
      </c>
      <c r="J134" s="136">
        <f>SUM(J126,J130)</f>
        <v>452.9</v>
      </c>
      <c r="K134" s="154">
        <f aca="true" t="shared" si="73" ref="K134:S134">SUM(K126,K130)</f>
        <v>0</v>
      </c>
      <c r="L134" s="154">
        <f t="shared" si="73"/>
        <v>0</v>
      </c>
      <c r="M134" s="154">
        <f t="shared" si="73"/>
        <v>0</v>
      </c>
      <c r="N134" s="154">
        <f t="shared" si="73"/>
        <v>0</v>
      </c>
      <c r="O134" s="154">
        <f t="shared" si="73"/>
        <v>0</v>
      </c>
      <c r="P134" s="154">
        <f t="shared" si="73"/>
        <v>0</v>
      </c>
      <c r="Q134" s="154">
        <f t="shared" si="73"/>
        <v>368</v>
      </c>
      <c r="R134" s="154">
        <f t="shared" si="73"/>
        <v>0</v>
      </c>
      <c r="S134" s="155">
        <f t="shared" si="73"/>
        <v>84.9</v>
      </c>
    </row>
    <row r="135" spans="1:19" ht="19.5" customHeight="1">
      <c r="A135" s="34" t="s">
        <v>31</v>
      </c>
      <c r="B135" s="3"/>
      <c r="C135" s="4"/>
      <c r="D135" s="4"/>
      <c r="E135" s="4"/>
      <c r="F135" s="4"/>
      <c r="G135" s="4"/>
      <c r="H135" s="4"/>
      <c r="I135" s="4"/>
      <c r="J135" s="134"/>
      <c r="K135" s="164"/>
      <c r="L135" s="164"/>
      <c r="M135" s="164"/>
      <c r="N135" s="164"/>
      <c r="O135" s="164"/>
      <c r="P135" s="164"/>
      <c r="Q135" s="164"/>
      <c r="R135" s="164"/>
      <c r="S135" s="165"/>
    </row>
    <row r="136" spans="1:19" s="53" customFormat="1" ht="16.5" customHeight="1">
      <c r="A136" s="40" t="s">
        <v>84</v>
      </c>
      <c r="B136" s="243" t="s">
        <v>85</v>
      </c>
      <c r="C136" s="244"/>
      <c r="D136" s="20">
        <f aca="true" t="shared" si="74" ref="D136:I136">SUM(D137:D140)</f>
        <v>447</v>
      </c>
      <c r="E136" s="20">
        <f t="shared" si="74"/>
        <v>0</v>
      </c>
      <c r="F136" s="20">
        <f t="shared" si="74"/>
        <v>0</v>
      </c>
      <c r="G136" s="20">
        <f t="shared" si="74"/>
        <v>447</v>
      </c>
      <c r="H136" s="20">
        <f t="shared" si="74"/>
        <v>0</v>
      </c>
      <c r="I136" s="209">
        <f t="shared" si="74"/>
        <v>30</v>
      </c>
      <c r="J136" s="133">
        <f aca="true" t="shared" si="75" ref="J136:J148">SUM(K136:S136)</f>
        <v>0</v>
      </c>
      <c r="K136" s="158">
        <f aca="true" t="shared" si="76" ref="K136:S136">SUM(K137:K140)</f>
        <v>0</v>
      </c>
      <c r="L136" s="158">
        <f t="shared" si="76"/>
        <v>0</v>
      </c>
      <c r="M136" s="158">
        <f t="shared" si="76"/>
        <v>0</v>
      </c>
      <c r="N136" s="158">
        <f>SUM(N137:N140)</f>
        <v>0</v>
      </c>
      <c r="O136" s="158">
        <f t="shared" si="76"/>
        <v>0</v>
      </c>
      <c r="P136" s="158">
        <f t="shared" si="76"/>
        <v>0</v>
      </c>
      <c r="Q136" s="158">
        <f t="shared" si="76"/>
        <v>0</v>
      </c>
      <c r="R136" s="158">
        <f>SUM(R137:R140)</f>
        <v>0</v>
      </c>
      <c r="S136" s="159">
        <f t="shared" si="76"/>
        <v>0</v>
      </c>
    </row>
    <row r="137" spans="1:19" s="53" customFormat="1" ht="16.5" customHeight="1" hidden="1">
      <c r="A137" s="38" t="s">
        <v>84</v>
      </c>
      <c r="B137" s="54" t="s">
        <v>53</v>
      </c>
      <c r="C137" s="21" t="s">
        <v>86</v>
      </c>
      <c r="D137" s="72"/>
      <c r="E137" s="72"/>
      <c r="F137" s="72"/>
      <c r="G137" s="72"/>
      <c r="H137" s="72"/>
      <c r="I137" s="214"/>
      <c r="J137" s="134">
        <f t="shared" si="75"/>
        <v>0</v>
      </c>
      <c r="K137" s="160"/>
      <c r="L137" s="160"/>
      <c r="M137" s="160"/>
      <c r="N137" s="160"/>
      <c r="O137" s="160"/>
      <c r="P137" s="160"/>
      <c r="Q137" s="160"/>
      <c r="R137" s="160"/>
      <c r="S137" s="161"/>
    </row>
    <row r="138" spans="1:19" s="53" customFormat="1" ht="17.25" customHeight="1">
      <c r="A138" s="38" t="s">
        <v>84</v>
      </c>
      <c r="B138" s="54" t="s">
        <v>51</v>
      </c>
      <c r="C138" s="21" t="s">
        <v>87</v>
      </c>
      <c r="D138" s="21">
        <v>0</v>
      </c>
      <c r="E138" s="190">
        <v>0</v>
      </c>
      <c r="F138" s="190">
        <v>0</v>
      </c>
      <c r="G138" s="23">
        <f>SUM(D138:F138)</f>
        <v>0</v>
      </c>
      <c r="H138" s="190">
        <v>0</v>
      </c>
      <c r="I138" s="215">
        <v>30</v>
      </c>
      <c r="J138" s="134">
        <f t="shared" si="75"/>
        <v>0</v>
      </c>
      <c r="K138" s="160"/>
      <c r="L138" s="160"/>
      <c r="M138" s="160"/>
      <c r="N138" s="160"/>
      <c r="O138" s="160"/>
      <c r="P138" s="160"/>
      <c r="Q138" s="160"/>
      <c r="R138" s="160"/>
      <c r="S138" s="161"/>
    </row>
    <row r="139" spans="1:19" s="53" customFormat="1" ht="17.25" customHeight="1">
      <c r="A139" s="38" t="s">
        <v>84</v>
      </c>
      <c r="B139" s="54" t="s">
        <v>51</v>
      </c>
      <c r="C139" s="80" t="s">
        <v>130</v>
      </c>
      <c r="D139" s="21">
        <v>447</v>
      </c>
      <c r="E139" s="190">
        <v>0</v>
      </c>
      <c r="F139" s="190">
        <v>0</v>
      </c>
      <c r="G139" s="23">
        <f>SUM(D139:F139)</f>
        <v>447</v>
      </c>
      <c r="H139" s="190">
        <v>0</v>
      </c>
      <c r="I139" s="215">
        <v>0</v>
      </c>
      <c r="J139" s="134">
        <f t="shared" si="75"/>
        <v>0</v>
      </c>
      <c r="K139" s="160"/>
      <c r="L139" s="160"/>
      <c r="M139" s="160"/>
      <c r="N139" s="160"/>
      <c r="O139" s="160"/>
      <c r="P139" s="160"/>
      <c r="Q139" s="160"/>
      <c r="R139" s="160"/>
      <c r="S139" s="161"/>
    </row>
    <row r="140" spans="1:19" s="53" customFormat="1" ht="17.25" customHeight="1" hidden="1">
      <c r="A140" s="38" t="s">
        <v>84</v>
      </c>
      <c r="B140" s="54" t="s">
        <v>48</v>
      </c>
      <c r="C140" s="21" t="s">
        <v>88</v>
      </c>
      <c r="D140" s="72"/>
      <c r="E140" s="72"/>
      <c r="F140" s="72"/>
      <c r="G140" s="72"/>
      <c r="H140" s="72"/>
      <c r="I140" s="214"/>
      <c r="J140" s="134">
        <f t="shared" si="75"/>
        <v>0</v>
      </c>
      <c r="K140" s="160"/>
      <c r="L140" s="160"/>
      <c r="M140" s="160"/>
      <c r="N140" s="160"/>
      <c r="O140" s="160"/>
      <c r="P140" s="160"/>
      <c r="Q140" s="160"/>
      <c r="R140" s="160"/>
      <c r="S140" s="161"/>
    </row>
    <row r="141" spans="1:19" s="53" customFormat="1" ht="17.25" customHeight="1">
      <c r="A141" s="40" t="s">
        <v>52</v>
      </c>
      <c r="B141" s="243" t="s">
        <v>89</v>
      </c>
      <c r="C141" s="244"/>
      <c r="D141" s="73">
        <f>SUM(D142,D149,D156)</f>
        <v>0</v>
      </c>
      <c r="E141" s="73">
        <f aca="true" t="shared" si="77" ref="E141:S141">SUM(E142,E149,E156)</f>
        <v>0</v>
      </c>
      <c r="F141" s="73">
        <f t="shared" si="77"/>
        <v>0</v>
      </c>
      <c r="G141" s="73">
        <f t="shared" si="77"/>
        <v>0</v>
      </c>
      <c r="H141" s="73">
        <f t="shared" si="77"/>
        <v>0</v>
      </c>
      <c r="I141" s="209">
        <f>SUM(I142,I149,I156)</f>
        <v>30</v>
      </c>
      <c r="J141" s="133">
        <f>SUM(J142,J149,J156)</f>
        <v>0</v>
      </c>
      <c r="K141" s="158">
        <f t="shared" si="77"/>
        <v>0</v>
      </c>
      <c r="L141" s="158">
        <f t="shared" si="77"/>
        <v>0</v>
      </c>
      <c r="M141" s="158">
        <f t="shared" si="77"/>
        <v>0</v>
      </c>
      <c r="N141" s="158">
        <f t="shared" si="77"/>
        <v>0</v>
      </c>
      <c r="O141" s="158">
        <f t="shared" si="77"/>
        <v>0</v>
      </c>
      <c r="P141" s="158">
        <f t="shared" si="77"/>
        <v>0</v>
      </c>
      <c r="Q141" s="158">
        <f t="shared" si="77"/>
        <v>0</v>
      </c>
      <c r="R141" s="158">
        <f t="shared" si="77"/>
        <v>0</v>
      </c>
      <c r="S141" s="159">
        <f t="shared" si="77"/>
        <v>0</v>
      </c>
    </row>
    <row r="142" spans="1:19" s="75" customFormat="1" ht="17.25" customHeight="1">
      <c r="A142" s="40" t="s">
        <v>52</v>
      </c>
      <c r="B142" s="89"/>
      <c r="C142" s="89" t="s">
        <v>131</v>
      </c>
      <c r="D142" s="73">
        <f>SUM(D143:D148)</f>
        <v>0</v>
      </c>
      <c r="E142" s="73">
        <f aca="true" t="shared" si="78" ref="E142:S142">SUM(E143:E148)</f>
        <v>0</v>
      </c>
      <c r="F142" s="73">
        <f t="shared" si="78"/>
        <v>0</v>
      </c>
      <c r="G142" s="73">
        <f t="shared" si="78"/>
        <v>0</v>
      </c>
      <c r="H142" s="73">
        <f t="shared" si="78"/>
        <v>0</v>
      </c>
      <c r="I142" s="209">
        <f t="shared" si="78"/>
        <v>10</v>
      </c>
      <c r="J142" s="133">
        <f t="shared" si="78"/>
        <v>0</v>
      </c>
      <c r="K142" s="158">
        <f t="shared" si="78"/>
        <v>0</v>
      </c>
      <c r="L142" s="158">
        <f t="shared" si="78"/>
        <v>0</v>
      </c>
      <c r="M142" s="158">
        <f t="shared" si="78"/>
        <v>0</v>
      </c>
      <c r="N142" s="158">
        <f t="shared" si="78"/>
        <v>0</v>
      </c>
      <c r="O142" s="158">
        <f t="shared" si="78"/>
        <v>0</v>
      </c>
      <c r="P142" s="158">
        <f t="shared" si="78"/>
        <v>0</v>
      </c>
      <c r="Q142" s="158">
        <f t="shared" si="78"/>
        <v>0</v>
      </c>
      <c r="R142" s="158">
        <f t="shared" si="78"/>
        <v>0</v>
      </c>
      <c r="S142" s="159">
        <f t="shared" si="78"/>
        <v>0</v>
      </c>
    </row>
    <row r="143" spans="1:19" s="75" customFormat="1" ht="15.75" hidden="1">
      <c r="A143" s="38" t="s">
        <v>52</v>
      </c>
      <c r="B143" s="54" t="s">
        <v>51</v>
      </c>
      <c r="C143" s="21" t="s">
        <v>128</v>
      </c>
      <c r="D143" s="21">
        <v>0</v>
      </c>
      <c r="E143" s="21"/>
      <c r="F143" s="21"/>
      <c r="G143" s="23">
        <f aca="true" t="shared" si="79" ref="G143:G148">SUM(D143:F143)</f>
        <v>0</v>
      </c>
      <c r="H143" s="21"/>
      <c r="I143" s="215"/>
      <c r="J143" s="133">
        <f>SUM(K143:S143)</f>
        <v>0</v>
      </c>
      <c r="K143" s="158"/>
      <c r="L143" s="158">
        <f>SUM(L144:L148)</f>
        <v>0</v>
      </c>
      <c r="M143" s="158">
        <f>SUM(M144:M148)</f>
        <v>0</v>
      </c>
      <c r="N143" s="158">
        <f>SUM(N144:N148)</f>
        <v>0</v>
      </c>
      <c r="O143" s="158">
        <f>SUM(O144:O148)</f>
        <v>0</v>
      </c>
      <c r="P143" s="158">
        <f>SUM(P144:P148)</f>
        <v>0</v>
      </c>
      <c r="Q143" s="158"/>
      <c r="R143" s="158"/>
      <c r="S143" s="159"/>
    </row>
    <row r="144" spans="1:19" s="53" customFormat="1" ht="31.5">
      <c r="A144" s="38" t="s">
        <v>52</v>
      </c>
      <c r="B144" s="54" t="s">
        <v>51</v>
      </c>
      <c r="C144" s="55" t="s">
        <v>129</v>
      </c>
      <c r="D144" s="21">
        <v>0</v>
      </c>
      <c r="E144" s="190">
        <v>0</v>
      </c>
      <c r="F144" s="190">
        <v>0</v>
      </c>
      <c r="G144" s="23">
        <f t="shared" si="79"/>
        <v>0</v>
      </c>
      <c r="H144" s="190">
        <v>0</v>
      </c>
      <c r="I144" s="215">
        <v>10</v>
      </c>
      <c r="J144" s="134">
        <f>SUM(K144:S144)</f>
        <v>0</v>
      </c>
      <c r="K144" s="160"/>
      <c r="L144" s="160"/>
      <c r="M144" s="160"/>
      <c r="N144" s="160"/>
      <c r="O144" s="160"/>
      <c r="P144" s="160"/>
      <c r="Q144" s="160"/>
      <c r="R144" s="160"/>
      <c r="S144" s="161"/>
    </row>
    <row r="145" spans="1:19" s="75" customFormat="1" ht="15.75" hidden="1">
      <c r="A145" s="38" t="s">
        <v>52</v>
      </c>
      <c r="B145" s="54" t="s">
        <v>48</v>
      </c>
      <c r="C145" s="21" t="s">
        <v>128</v>
      </c>
      <c r="D145" s="21">
        <v>0</v>
      </c>
      <c r="E145" s="190"/>
      <c r="F145" s="190"/>
      <c r="G145" s="23">
        <f>SUM(D145:F145)</f>
        <v>0</v>
      </c>
      <c r="H145" s="190"/>
      <c r="I145" s="215"/>
      <c r="J145" s="133">
        <f>SUM(K145:S145)</f>
        <v>0</v>
      </c>
      <c r="K145" s="158"/>
      <c r="L145" s="158">
        <f>SUM(L146:L148)</f>
        <v>0</v>
      </c>
      <c r="M145" s="158">
        <f>SUM(M146:M148)</f>
        <v>0</v>
      </c>
      <c r="N145" s="158">
        <f>SUM(N146:N148)</f>
        <v>0</v>
      </c>
      <c r="O145" s="158">
        <f>SUM(O146:O148)</f>
        <v>0</v>
      </c>
      <c r="P145" s="158">
        <f>SUM(P146:P148)</f>
        <v>0</v>
      </c>
      <c r="Q145" s="158"/>
      <c r="R145" s="158"/>
      <c r="S145" s="159"/>
    </row>
    <row r="146" spans="1:19" s="53" customFormat="1" ht="15.75" hidden="1">
      <c r="A146" s="38" t="s">
        <v>52</v>
      </c>
      <c r="B146" s="54" t="s">
        <v>48</v>
      </c>
      <c r="C146" s="21" t="s">
        <v>129</v>
      </c>
      <c r="D146" s="21">
        <v>0</v>
      </c>
      <c r="E146" s="190"/>
      <c r="F146" s="190"/>
      <c r="G146" s="23">
        <f>SUM(D146:F146)</f>
        <v>0</v>
      </c>
      <c r="H146" s="190"/>
      <c r="I146" s="215"/>
      <c r="J146" s="134">
        <f>SUM(K146:S146)</f>
        <v>0</v>
      </c>
      <c r="K146" s="160"/>
      <c r="L146" s="160"/>
      <c r="M146" s="160"/>
      <c r="N146" s="160"/>
      <c r="O146" s="160"/>
      <c r="P146" s="160"/>
      <c r="Q146" s="160"/>
      <c r="R146" s="160"/>
      <c r="S146" s="161"/>
    </row>
    <row r="147" spans="1:19" s="75" customFormat="1" ht="15.75" hidden="1">
      <c r="A147" s="38" t="s">
        <v>52</v>
      </c>
      <c r="B147" s="54" t="s">
        <v>50</v>
      </c>
      <c r="C147" s="21" t="s">
        <v>128</v>
      </c>
      <c r="D147" s="21">
        <v>0</v>
      </c>
      <c r="E147" s="21"/>
      <c r="F147" s="21"/>
      <c r="G147" s="23">
        <f>SUM(D147:F147)</f>
        <v>0</v>
      </c>
      <c r="H147" s="21"/>
      <c r="I147" s="215"/>
      <c r="J147" s="133">
        <f>SUM(K147:S147)</f>
        <v>0</v>
      </c>
      <c r="K147" s="158"/>
      <c r="L147" s="158">
        <f>SUM(L148:L150)</f>
        <v>0</v>
      </c>
      <c r="M147" s="158">
        <f>SUM(M148:M150)</f>
        <v>0</v>
      </c>
      <c r="N147" s="158">
        <f>SUM(N148:N150)</f>
        <v>0</v>
      </c>
      <c r="O147" s="158">
        <f>SUM(O148:O150)</f>
        <v>0</v>
      </c>
      <c r="P147" s="158">
        <f>SUM(P148:P150)</f>
        <v>0</v>
      </c>
      <c r="Q147" s="158"/>
      <c r="R147" s="158"/>
      <c r="S147" s="159"/>
    </row>
    <row r="148" spans="1:19" s="53" customFormat="1" ht="15.75" hidden="1">
      <c r="A148" s="38" t="s">
        <v>52</v>
      </c>
      <c r="B148" s="54" t="s">
        <v>50</v>
      </c>
      <c r="C148" s="21" t="s">
        <v>127</v>
      </c>
      <c r="D148" s="21">
        <v>0</v>
      </c>
      <c r="E148" s="21"/>
      <c r="F148" s="21"/>
      <c r="G148" s="23">
        <f t="shared" si="79"/>
        <v>0</v>
      </c>
      <c r="H148" s="21"/>
      <c r="I148" s="215"/>
      <c r="J148" s="134">
        <f t="shared" si="75"/>
        <v>0</v>
      </c>
      <c r="K148" s="160"/>
      <c r="L148" s="160"/>
      <c r="M148" s="160"/>
      <c r="N148" s="160"/>
      <c r="O148" s="160"/>
      <c r="P148" s="160"/>
      <c r="Q148" s="160"/>
      <c r="R148" s="160"/>
      <c r="S148" s="161"/>
    </row>
    <row r="149" spans="1:19" s="75" customFormat="1" ht="17.25" customHeight="1">
      <c r="A149" s="40" t="s">
        <v>52</v>
      </c>
      <c r="B149" s="90"/>
      <c r="C149" s="90" t="s">
        <v>119</v>
      </c>
      <c r="D149" s="20">
        <f>SUM(D150:D155)</f>
        <v>0</v>
      </c>
      <c r="E149" s="20">
        <f aca="true" t="shared" si="80" ref="E149:S149">SUM(E150:E155)</f>
        <v>0</v>
      </c>
      <c r="F149" s="20">
        <f t="shared" si="80"/>
        <v>0</v>
      </c>
      <c r="G149" s="20">
        <f t="shared" si="80"/>
        <v>0</v>
      </c>
      <c r="H149" s="20">
        <f t="shared" si="80"/>
        <v>0</v>
      </c>
      <c r="I149" s="209">
        <f t="shared" si="80"/>
        <v>10</v>
      </c>
      <c r="J149" s="133">
        <f t="shared" si="80"/>
        <v>0</v>
      </c>
      <c r="K149" s="158">
        <f t="shared" si="80"/>
        <v>0</v>
      </c>
      <c r="L149" s="158">
        <f t="shared" si="80"/>
        <v>0</v>
      </c>
      <c r="M149" s="158">
        <f t="shared" si="80"/>
        <v>0</v>
      </c>
      <c r="N149" s="158">
        <f t="shared" si="80"/>
        <v>0</v>
      </c>
      <c r="O149" s="158">
        <f t="shared" si="80"/>
        <v>0</v>
      </c>
      <c r="P149" s="158">
        <f t="shared" si="80"/>
        <v>0</v>
      </c>
      <c r="Q149" s="158">
        <f t="shared" si="80"/>
        <v>0</v>
      </c>
      <c r="R149" s="158">
        <f t="shared" si="80"/>
        <v>0</v>
      </c>
      <c r="S149" s="159">
        <f t="shared" si="80"/>
        <v>0</v>
      </c>
    </row>
    <row r="150" spans="1:19" s="53" customFormat="1" ht="17.25" customHeight="1" hidden="1">
      <c r="A150" s="38" t="s">
        <v>52</v>
      </c>
      <c r="B150" s="54" t="s">
        <v>100</v>
      </c>
      <c r="C150" s="21" t="s">
        <v>132</v>
      </c>
      <c r="D150" s="21">
        <v>0</v>
      </c>
      <c r="E150" s="21">
        <v>0</v>
      </c>
      <c r="F150" s="21"/>
      <c r="G150" s="23">
        <f aca="true" t="shared" si="81" ref="G150:G155">SUM(D150:F150)</f>
        <v>0</v>
      </c>
      <c r="H150" s="21"/>
      <c r="I150" s="215"/>
      <c r="J150" s="133"/>
      <c r="K150" s="160"/>
      <c r="L150" s="160"/>
      <c r="M150" s="160"/>
      <c r="N150" s="160"/>
      <c r="O150" s="160"/>
      <c r="P150" s="160"/>
      <c r="Q150" s="160"/>
      <c r="R150" s="160"/>
      <c r="S150" s="161"/>
    </row>
    <row r="151" spans="1:19" s="53" customFormat="1" ht="17.25" customHeight="1" hidden="1">
      <c r="A151" s="38" t="s">
        <v>52</v>
      </c>
      <c r="B151" s="54" t="s">
        <v>100</v>
      </c>
      <c r="C151" s="21" t="s">
        <v>133</v>
      </c>
      <c r="D151" s="21">
        <v>0</v>
      </c>
      <c r="E151" s="21"/>
      <c r="F151" s="21"/>
      <c r="G151" s="23">
        <f t="shared" si="81"/>
        <v>0</v>
      </c>
      <c r="H151" s="21"/>
      <c r="I151" s="215"/>
      <c r="J151" s="133"/>
      <c r="K151" s="160"/>
      <c r="L151" s="160"/>
      <c r="M151" s="160"/>
      <c r="N151" s="160"/>
      <c r="O151" s="160"/>
      <c r="P151" s="160"/>
      <c r="Q151" s="160"/>
      <c r="R151" s="160"/>
      <c r="S151" s="161"/>
    </row>
    <row r="152" spans="1:19" s="53" customFormat="1" ht="17.25" customHeight="1">
      <c r="A152" s="38" t="s">
        <v>52</v>
      </c>
      <c r="B152" s="54" t="s">
        <v>51</v>
      </c>
      <c r="C152" s="21" t="s">
        <v>133</v>
      </c>
      <c r="D152" s="21">
        <v>0</v>
      </c>
      <c r="E152" s="190">
        <v>0</v>
      </c>
      <c r="F152" s="190">
        <v>0</v>
      </c>
      <c r="G152" s="23">
        <f t="shared" si="81"/>
        <v>0</v>
      </c>
      <c r="H152" s="190">
        <v>0</v>
      </c>
      <c r="I152" s="215">
        <v>10</v>
      </c>
      <c r="J152" s="134">
        <f>SUM(K152:S152)</f>
        <v>0</v>
      </c>
      <c r="K152" s="160"/>
      <c r="L152" s="160"/>
      <c r="M152" s="160"/>
      <c r="N152" s="160"/>
      <c r="O152" s="160"/>
      <c r="P152" s="160"/>
      <c r="Q152" s="160"/>
      <c r="R152" s="160"/>
      <c r="S152" s="161"/>
    </row>
    <row r="153" spans="1:19" s="53" customFormat="1" ht="17.25" customHeight="1" hidden="1">
      <c r="A153" s="38" t="s">
        <v>52</v>
      </c>
      <c r="B153" s="54" t="s">
        <v>48</v>
      </c>
      <c r="C153" s="21" t="s">
        <v>133</v>
      </c>
      <c r="D153" s="21">
        <v>0</v>
      </c>
      <c r="E153" s="21"/>
      <c r="F153" s="21"/>
      <c r="G153" s="23">
        <f t="shared" si="81"/>
        <v>0</v>
      </c>
      <c r="H153" s="21"/>
      <c r="I153" s="215"/>
      <c r="J153" s="133"/>
      <c r="K153" s="160"/>
      <c r="L153" s="160"/>
      <c r="M153" s="160"/>
      <c r="N153" s="160"/>
      <c r="O153" s="160"/>
      <c r="P153" s="160"/>
      <c r="Q153" s="160"/>
      <c r="R153" s="160"/>
      <c r="S153" s="161"/>
    </row>
    <row r="154" spans="1:19" s="53" customFormat="1" ht="17.25" customHeight="1" hidden="1">
      <c r="A154" s="38" t="s">
        <v>52</v>
      </c>
      <c r="B154" s="54" t="s">
        <v>48</v>
      </c>
      <c r="C154" s="21" t="s">
        <v>120</v>
      </c>
      <c r="D154" s="21"/>
      <c r="E154" s="21"/>
      <c r="F154" s="21"/>
      <c r="G154" s="23">
        <f t="shared" si="81"/>
        <v>0</v>
      </c>
      <c r="H154" s="21"/>
      <c r="I154" s="215"/>
      <c r="J154" s="133"/>
      <c r="K154" s="160"/>
      <c r="L154" s="160"/>
      <c r="M154" s="160"/>
      <c r="N154" s="160"/>
      <c r="O154" s="160"/>
      <c r="P154" s="160"/>
      <c r="Q154" s="160"/>
      <c r="R154" s="160"/>
      <c r="S154" s="161"/>
    </row>
    <row r="155" spans="1:19" s="53" customFormat="1" ht="17.25" customHeight="1" hidden="1">
      <c r="A155" s="38" t="s">
        <v>52</v>
      </c>
      <c r="B155" s="54" t="s">
        <v>48</v>
      </c>
      <c r="C155" s="21" t="s">
        <v>121</v>
      </c>
      <c r="D155" s="21"/>
      <c r="E155" s="21"/>
      <c r="F155" s="21"/>
      <c r="G155" s="23">
        <f t="shared" si="81"/>
        <v>0</v>
      </c>
      <c r="H155" s="21"/>
      <c r="I155" s="215"/>
      <c r="J155" s="133"/>
      <c r="K155" s="160"/>
      <c r="L155" s="160"/>
      <c r="M155" s="160"/>
      <c r="N155" s="160"/>
      <c r="O155" s="160"/>
      <c r="P155" s="160"/>
      <c r="Q155" s="160"/>
      <c r="R155" s="160"/>
      <c r="S155" s="161"/>
    </row>
    <row r="156" spans="1:19" s="75" customFormat="1" ht="31.5" customHeight="1">
      <c r="A156" s="40" t="s">
        <v>52</v>
      </c>
      <c r="B156" s="74"/>
      <c r="C156" s="220" t="s">
        <v>134</v>
      </c>
      <c r="D156" s="64">
        <f>SUM(D157:D158)</f>
        <v>0</v>
      </c>
      <c r="E156" s="64">
        <f aca="true" t="shared" si="82" ref="E156:S156">SUM(E157:E158)</f>
        <v>0</v>
      </c>
      <c r="F156" s="64">
        <f t="shared" si="82"/>
        <v>0</v>
      </c>
      <c r="G156" s="64">
        <f t="shared" si="82"/>
        <v>0</v>
      </c>
      <c r="H156" s="64">
        <f t="shared" si="82"/>
        <v>0</v>
      </c>
      <c r="I156" s="209">
        <f t="shared" si="82"/>
        <v>10</v>
      </c>
      <c r="J156" s="133">
        <f t="shared" si="82"/>
        <v>0</v>
      </c>
      <c r="K156" s="158">
        <f t="shared" si="82"/>
        <v>0</v>
      </c>
      <c r="L156" s="158">
        <f t="shared" si="82"/>
        <v>0</v>
      </c>
      <c r="M156" s="158">
        <f t="shared" si="82"/>
        <v>0</v>
      </c>
      <c r="N156" s="158">
        <f t="shared" si="82"/>
        <v>0</v>
      </c>
      <c r="O156" s="158">
        <f t="shared" si="82"/>
        <v>0</v>
      </c>
      <c r="P156" s="158">
        <f t="shared" si="82"/>
        <v>0</v>
      </c>
      <c r="Q156" s="158">
        <f t="shared" si="82"/>
        <v>0</v>
      </c>
      <c r="R156" s="158">
        <f t="shared" si="82"/>
        <v>0</v>
      </c>
      <c r="S156" s="159">
        <f t="shared" si="82"/>
        <v>0</v>
      </c>
    </row>
    <row r="157" spans="1:19" s="75" customFormat="1" ht="31.5" hidden="1">
      <c r="A157" s="38" t="s">
        <v>52</v>
      </c>
      <c r="B157" s="54" t="s">
        <v>53</v>
      </c>
      <c r="C157" s="88" t="s">
        <v>135</v>
      </c>
      <c r="D157" s="81">
        <v>0</v>
      </c>
      <c r="E157" s="81"/>
      <c r="F157" s="81"/>
      <c r="G157" s="23">
        <f>SUM(D157:F157)</f>
        <v>0</v>
      </c>
      <c r="H157" s="21"/>
      <c r="I157" s="215"/>
      <c r="J157" s="133"/>
      <c r="K157" s="147"/>
      <c r="L157" s="158"/>
      <c r="M157" s="158"/>
      <c r="N157" s="158"/>
      <c r="O157" s="158"/>
      <c r="P157" s="158"/>
      <c r="Q157" s="158"/>
      <c r="R157" s="158"/>
      <c r="S157" s="159"/>
    </row>
    <row r="158" spans="1:19" s="75" customFormat="1" ht="26.25" customHeight="1">
      <c r="A158" s="38" t="s">
        <v>52</v>
      </c>
      <c r="B158" s="54" t="s">
        <v>53</v>
      </c>
      <c r="C158" s="88" t="s">
        <v>136</v>
      </c>
      <c r="D158" s="81">
        <v>0</v>
      </c>
      <c r="E158" s="192">
        <v>0</v>
      </c>
      <c r="F158" s="192">
        <v>0</v>
      </c>
      <c r="G158" s="23">
        <f>SUM(D158:F158)</f>
        <v>0</v>
      </c>
      <c r="H158" s="190">
        <v>0</v>
      </c>
      <c r="I158" s="215">
        <v>10</v>
      </c>
      <c r="J158" s="134">
        <f>SUM(K158:S158)</f>
        <v>0</v>
      </c>
      <c r="K158" s="147"/>
      <c r="L158" s="158"/>
      <c r="M158" s="158"/>
      <c r="N158" s="158"/>
      <c r="O158" s="158"/>
      <c r="P158" s="158"/>
      <c r="Q158" s="158"/>
      <c r="R158" s="158"/>
      <c r="S158" s="159"/>
    </row>
    <row r="159" spans="1:19" s="75" customFormat="1" ht="16.5" customHeight="1">
      <c r="A159" s="40" t="s">
        <v>34</v>
      </c>
      <c r="B159" s="243" t="s">
        <v>90</v>
      </c>
      <c r="C159" s="244"/>
      <c r="D159" s="25">
        <f>SUM(D160:D176)</f>
        <v>311</v>
      </c>
      <c r="E159" s="25">
        <f aca="true" t="shared" si="83" ref="E159:S159">SUM(E160:E176)</f>
        <v>0</v>
      </c>
      <c r="F159" s="25">
        <f t="shared" si="83"/>
        <v>4</v>
      </c>
      <c r="G159" s="25">
        <f t="shared" si="83"/>
        <v>315</v>
      </c>
      <c r="H159" s="25">
        <f t="shared" si="83"/>
        <v>0</v>
      </c>
      <c r="I159" s="211">
        <f t="shared" si="83"/>
        <v>509</v>
      </c>
      <c r="J159" s="133">
        <f t="shared" si="83"/>
        <v>39</v>
      </c>
      <c r="K159" s="141">
        <f t="shared" si="83"/>
        <v>39</v>
      </c>
      <c r="L159" s="141">
        <f t="shared" si="83"/>
        <v>0</v>
      </c>
      <c r="M159" s="141">
        <f t="shared" si="83"/>
        <v>0</v>
      </c>
      <c r="N159" s="141">
        <f t="shared" si="83"/>
        <v>0</v>
      </c>
      <c r="O159" s="141">
        <f t="shared" si="83"/>
        <v>0</v>
      </c>
      <c r="P159" s="141">
        <f t="shared" si="83"/>
        <v>0</v>
      </c>
      <c r="Q159" s="141">
        <f t="shared" si="83"/>
        <v>0</v>
      </c>
      <c r="R159" s="141">
        <f t="shared" si="83"/>
        <v>0</v>
      </c>
      <c r="S159" s="142">
        <f t="shared" si="83"/>
        <v>0</v>
      </c>
    </row>
    <row r="160" spans="1:19" s="10" customFormat="1" ht="17.25" customHeight="1">
      <c r="A160" s="38" t="s">
        <v>34</v>
      </c>
      <c r="B160" s="8">
        <v>223</v>
      </c>
      <c r="C160" s="9" t="s">
        <v>56</v>
      </c>
      <c r="D160" s="79">
        <v>0</v>
      </c>
      <c r="E160" s="182">
        <v>0</v>
      </c>
      <c r="F160" s="182">
        <v>0</v>
      </c>
      <c r="G160" s="23">
        <f aca="true" t="shared" si="84" ref="G160:G176">SUM(D160:F160)</f>
        <v>0</v>
      </c>
      <c r="H160" s="182">
        <v>0</v>
      </c>
      <c r="I160" s="208">
        <v>201</v>
      </c>
      <c r="J160" s="134">
        <f>SUM(K160:S160)</f>
        <v>2</v>
      </c>
      <c r="K160" s="143">
        <v>2</v>
      </c>
      <c r="L160" s="143"/>
      <c r="M160" s="143"/>
      <c r="N160" s="143"/>
      <c r="O160" s="143"/>
      <c r="P160" s="143"/>
      <c r="Q160" s="143"/>
      <c r="R160" s="143"/>
      <c r="S160" s="144"/>
    </row>
    <row r="161" spans="1:19" s="10" customFormat="1" ht="17.25" customHeight="1" hidden="1">
      <c r="A161" s="38" t="s">
        <v>34</v>
      </c>
      <c r="B161" s="8">
        <v>225</v>
      </c>
      <c r="C161" s="9" t="s">
        <v>56</v>
      </c>
      <c r="D161" s="79">
        <v>54</v>
      </c>
      <c r="E161" s="182">
        <v>0</v>
      </c>
      <c r="F161" s="182">
        <v>0</v>
      </c>
      <c r="G161" s="23">
        <f>SUM(D161:F161)</f>
        <v>54</v>
      </c>
      <c r="H161" s="182">
        <v>0</v>
      </c>
      <c r="I161" s="208"/>
      <c r="J161" s="134">
        <f>SUM(K161:S161)</f>
        <v>0</v>
      </c>
      <c r="K161" s="143"/>
      <c r="L161" s="143"/>
      <c r="M161" s="143"/>
      <c r="N161" s="143"/>
      <c r="O161" s="143"/>
      <c r="P161" s="143"/>
      <c r="Q161" s="143"/>
      <c r="R161" s="143"/>
      <c r="S161" s="144"/>
    </row>
    <row r="162" spans="1:19" s="10" customFormat="1" ht="15.75">
      <c r="A162" s="38" t="s">
        <v>34</v>
      </c>
      <c r="B162" s="8">
        <v>225</v>
      </c>
      <c r="C162" s="9" t="s">
        <v>116</v>
      </c>
      <c r="D162" s="18">
        <v>0</v>
      </c>
      <c r="E162" s="183"/>
      <c r="F162" s="183"/>
      <c r="G162" s="23">
        <f t="shared" si="84"/>
        <v>0</v>
      </c>
      <c r="H162" s="183"/>
      <c r="I162" s="210">
        <v>10</v>
      </c>
      <c r="J162" s="134">
        <f aca="true" t="shared" si="85" ref="J162:J176">SUM(K162:S162)</f>
        <v>1</v>
      </c>
      <c r="K162" s="143">
        <v>1</v>
      </c>
      <c r="L162" s="143"/>
      <c r="M162" s="143"/>
      <c r="N162" s="143"/>
      <c r="O162" s="143"/>
      <c r="P162" s="143"/>
      <c r="Q162" s="143"/>
      <c r="R162" s="143"/>
      <c r="S162" s="144"/>
    </row>
    <row r="163" spans="1:19" s="10" customFormat="1" ht="15.75" hidden="1">
      <c r="A163" s="38" t="s">
        <v>34</v>
      </c>
      <c r="B163" s="8">
        <v>226</v>
      </c>
      <c r="C163" s="9" t="s">
        <v>56</v>
      </c>
      <c r="D163" s="18">
        <v>0</v>
      </c>
      <c r="E163" s="183"/>
      <c r="F163" s="183"/>
      <c r="G163" s="23">
        <f t="shared" si="84"/>
        <v>0</v>
      </c>
      <c r="H163" s="183"/>
      <c r="I163" s="210"/>
      <c r="J163" s="134">
        <f t="shared" si="85"/>
        <v>0</v>
      </c>
      <c r="K163" s="143"/>
      <c r="L163" s="143"/>
      <c r="M163" s="143"/>
      <c r="N163" s="143"/>
      <c r="O163" s="143"/>
      <c r="P163" s="143"/>
      <c r="Q163" s="143"/>
      <c r="R163" s="143"/>
      <c r="S163" s="144"/>
    </row>
    <row r="164" spans="1:19" s="10" customFormat="1" ht="15.75" hidden="1">
      <c r="A164" s="38" t="s">
        <v>34</v>
      </c>
      <c r="B164" s="8">
        <v>310</v>
      </c>
      <c r="C164" s="9" t="s">
        <v>56</v>
      </c>
      <c r="D164" s="18">
        <v>0</v>
      </c>
      <c r="E164" s="183"/>
      <c r="F164" s="183"/>
      <c r="G164" s="23">
        <f t="shared" si="84"/>
        <v>0</v>
      </c>
      <c r="H164" s="183"/>
      <c r="I164" s="210"/>
      <c r="J164" s="134">
        <f t="shared" si="85"/>
        <v>0</v>
      </c>
      <c r="K164" s="143"/>
      <c r="L164" s="143"/>
      <c r="M164" s="143"/>
      <c r="N164" s="143"/>
      <c r="O164" s="143"/>
      <c r="P164" s="143"/>
      <c r="Q164" s="143"/>
      <c r="R164" s="143"/>
      <c r="S164" s="144"/>
    </row>
    <row r="165" spans="1:19" s="10" customFormat="1" ht="15.75" hidden="1">
      <c r="A165" s="38" t="s">
        <v>34</v>
      </c>
      <c r="B165" s="8">
        <v>340</v>
      </c>
      <c r="C165" s="9" t="s">
        <v>56</v>
      </c>
      <c r="D165" s="18">
        <v>0</v>
      </c>
      <c r="E165" s="183"/>
      <c r="F165" s="183"/>
      <c r="G165" s="23">
        <f t="shared" si="84"/>
        <v>0</v>
      </c>
      <c r="H165" s="183"/>
      <c r="I165" s="210"/>
      <c r="J165" s="134">
        <f t="shared" si="85"/>
        <v>0</v>
      </c>
      <c r="K165" s="143"/>
      <c r="L165" s="143"/>
      <c r="M165" s="143"/>
      <c r="N165" s="143"/>
      <c r="O165" s="143"/>
      <c r="P165" s="143"/>
      <c r="Q165" s="143"/>
      <c r="R165" s="143"/>
      <c r="S165" s="144"/>
    </row>
    <row r="166" spans="1:19" s="10" customFormat="1" ht="17.25" customHeight="1" hidden="1">
      <c r="A166" s="38" t="s">
        <v>34</v>
      </c>
      <c r="B166" s="8">
        <v>225</v>
      </c>
      <c r="C166" s="9" t="s">
        <v>91</v>
      </c>
      <c r="D166" s="18"/>
      <c r="E166" s="183"/>
      <c r="F166" s="183"/>
      <c r="G166" s="23">
        <f t="shared" si="84"/>
        <v>0</v>
      </c>
      <c r="H166" s="183"/>
      <c r="I166" s="210"/>
      <c r="J166" s="134">
        <f t="shared" si="85"/>
        <v>0</v>
      </c>
      <c r="K166" s="143"/>
      <c r="L166" s="143"/>
      <c r="M166" s="143"/>
      <c r="N166" s="143"/>
      <c r="O166" s="143"/>
      <c r="P166" s="143"/>
      <c r="Q166" s="143"/>
      <c r="R166" s="143"/>
      <c r="S166" s="144"/>
    </row>
    <row r="167" spans="1:19" s="10" customFormat="1" ht="17.25" customHeight="1" hidden="1">
      <c r="A167" s="38" t="s">
        <v>34</v>
      </c>
      <c r="B167" s="8">
        <v>340</v>
      </c>
      <c r="C167" s="9" t="s">
        <v>91</v>
      </c>
      <c r="D167" s="18"/>
      <c r="E167" s="183"/>
      <c r="F167" s="183"/>
      <c r="G167" s="23">
        <f t="shared" si="84"/>
        <v>0</v>
      </c>
      <c r="H167" s="183"/>
      <c r="I167" s="210"/>
      <c r="J167" s="134">
        <f t="shared" si="85"/>
        <v>0</v>
      </c>
      <c r="K167" s="143"/>
      <c r="L167" s="143"/>
      <c r="M167" s="143"/>
      <c r="N167" s="143"/>
      <c r="O167" s="143"/>
      <c r="P167" s="143"/>
      <c r="Q167" s="143"/>
      <c r="R167" s="143"/>
      <c r="S167" s="144"/>
    </row>
    <row r="168" spans="1:19" s="10" customFormat="1" ht="17.25" customHeight="1">
      <c r="A168" s="38" t="s">
        <v>34</v>
      </c>
      <c r="B168" s="8">
        <v>225</v>
      </c>
      <c r="C168" s="9" t="s">
        <v>57</v>
      </c>
      <c r="D168" s="18">
        <v>0</v>
      </c>
      <c r="E168" s="183">
        <v>0</v>
      </c>
      <c r="F168" s="183">
        <v>0</v>
      </c>
      <c r="G168" s="23">
        <f t="shared" si="84"/>
        <v>0</v>
      </c>
      <c r="H168" s="183">
        <v>0</v>
      </c>
      <c r="I168" s="210">
        <v>10</v>
      </c>
      <c r="J168" s="134">
        <f t="shared" si="85"/>
        <v>0</v>
      </c>
      <c r="K168" s="143"/>
      <c r="L168" s="143"/>
      <c r="M168" s="143"/>
      <c r="N168" s="143"/>
      <c r="O168" s="143"/>
      <c r="P168" s="143"/>
      <c r="Q168" s="143"/>
      <c r="R168" s="143"/>
      <c r="S168" s="144"/>
    </row>
    <row r="169" spans="1:19" s="10" customFormat="1" ht="17.25" customHeight="1" hidden="1">
      <c r="A169" s="38" t="s">
        <v>34</v>
      </c>
      <c r="B169" s="8">
        <v>226</v>
      </c>
      <c r="C169" s="9" t="s">
        <v>57</v>
      </c>
      <c r="D169" s="18"/>
      <c r="E169" s="183"/>
      <c r="F169" s="183"/>
      <c r="G169" s="23">
        <f t="shared" si="84"/>
        <v>0</v>
      </c>
      <c r="H169" s="183"/>
      <c r="I169" s="210"/>
      <c r="J169" s="134">
        <f t="shared" si="85"/>
        <v>0</v>
      </c>
      <c r="K169" s="143"/>
      <c r="L169" s="143"/>
      <c r="M169" s="143"/>
      <c r="N169" s="143"/>
      <c r="O169" s="143"/>
      <c r="P169" s="143"/>
      <c r="Q169" s="143"/>
      <c r="R169" s="143"/>
      <c r="S169" s="144"/>
    </row>
    <row r="170" spans="1:19" s="10" customFormat="1" ht="17.25" customHeight="1">
      <c r="A170" s="38" t="s">
        <v>34</v>
      </c>
      <c r="B170" s="8">
        <v>340</v>
      </c>
      <c r="C170" s="9" t="s">
        <v>57</v>
      </c>
      <c r="D170" s="18"/>
      <c r="E170" s="183">
        <v>0</v>
      </c>
      <c r="F170" s="183">
        <v>0</v>
      </c>
      <c r="G170" s="23">
        <f t="shared" si="84"/>
        <v>0</v>
      </c>
      <c r="H170" s="183">
        <v>0</v>
      </c>
      <c r="I170" s="210">
        <v>10</v>
      </c>
      <c r="J170" s="134">
        <f t="shared" si="85"/>
        <v>1</v>
      </c>
      <c r="K170" s="143">
        <v>1</v>
      </c>
      <c r="L170" s="143"/>
      <c r="M170" s="143"/>
      <c r="N170" s="143"/>
      <c r="O170" s="143"/>
      <c r="P170" s="143"/>
      <c r="Q170" s="143"/>
      <c r="R170" s="143"/>
      <c r="S170" s="144"/>
    </row>
    <row r="171" spans="1:19" s="10" customFormat="1" ht="17.25" customHeight="1" hidden="1">
      <c r="A171" s="38" t="s">
        <v>34</v>
      </c>
      <c r="B171" s="8">
        <v>222</v>
      </c>
      <c r="C171" s="9" t="s">
        <v>54</v>
      </c>
      <c r="D171" s="18"/>
      <c r="E171" s="183"/>
      <c r="F171" s="183"/>
      <c r="G171" s="23">
        <f t="shared" si="84"/>
        <v>0</v>
      </c>
      <c r="H171" s="183"/>
      <c r="I171" s="210"/>
      <c r="J171" s="134">
        <f t="shared" si="85"/>
        <v>0</v>
      </c>
      <c r="K171" s="143"/>
      <c r="L171" s="143"/>
      <c r="M171" s="143"/>
      <c r="N171" s="143"/>
      <c r="O171" s="143"/>
      <c r="P171" s="143"/>
      <c r="Q171" s="143"/>
      <c r="R171" s="143"/>
      <c r="S171" s="144"/>
    </row>
    <row r="172" spans="1:19" s="10" customFormat="1" ht="17.25" customHeight="1">
      <c r="A172" s="38" t="s">
        <v>34</v>
      </c>
      <c r="B172" s="8">
        <v>225</v>
      </c>
      <c r="C172" s="9" t="s">
        <v>54</v>
      </c>
      <c r="D172" s="18">
        <v>0</v>
      </c>
      <c r="E172" s="183">
        <v>0</v>
      </c>
      <c r="F172" s="183">
        <v>4</v>
      </c>
      <c r="G172" s="23">
        <f t="shared" si="84"/>
        <v>4</v>
      </c>
      <c r="H172" s="183">
        <v>0</v>
      </c>
      <c r="I172" s="210">
        <f>15+18+37</f>
        <v>70</v>
      </c>
      <c r="J172" s="134">
        <f t="shared" si="85"/>
        <v>27</v>
      </c>
      <c r="K172" s="143">
        <v>27</v>
      </c>
      <c r="L172" s="143"/>
      <c r="M172" s="143"/>
      <c r="N172" s="143"/>
      <c r="O172" s="143"/>
      <c r="P172" s="143"/>
      <c r="Q172" s="143"/>
      <c r="R172" s="143"/>
      <c r="S172" s="144"/>
    </row>
    <row r="173" spans="1:19" s="10" customFormat="1" ht="17.25" customHeight="1">
      <c r="A173" s="38" t="s">
        <v>34</v>
      </c>
      <c r="B173" s="8">
        <v>226</v>
      </c>
      <c r="C173" s="9" t="s">
        <v>54</v>
      </c>
      <c r="D173" s="18">
        <v>0</v>
      </c>
      <c r="E173" s="183">
        <v>0</v>
      </c>
      <c r="F173" s="183">
        <v>0</v>
      </c>
      <c r="G173" s="23">
        <f t="shared" si="84"/>
        <v>0</v>
      </c>
      <c r="H173" s="183">
        <v>0</v>
      </c>
      <c r="I173" s="210">
        <v>153</v>
      </c>
      <c r="J173" s="134">
        <f t="shared" si="85"/>
        <v>5</v>
      </c>
      <c r="K173" s="143">
        <v>5</v>
      </c>
      <c r="L173" s="143"/>
      <c r="M173" s="143"/>
      <c r="N173" s="143"/>
      <c r="O173" s="143"/>
      <c r="P173" s="143"/>
      <c r="Q173" s="143"/>
      <c r="R173" s="143"/>
      <c r="S173" s="144"/>
    </row>
    <row r="174" spans="1:19" s="10" customFormat="1" ht="16.5" customHeight="1" hidden="1">
      <c r="A174" s="38" t="s">
        <v>34</v>
      </c>
      <c r="B174" s="8">
        <v>290</v>
      </c>
      <c r="C174" s="9" t="s">
        <v>54</v>
      </c>
      <c r="D174" s="18">
        <v>0</v>
      </c>
      <c r="E174" s="183"/>
      <c r="F174" s="183"/>
      <c r="G174" s="23">
        <f t="shared" si="84"/>
        <v>0</v>
      </c>
      <c r="H174" s="183"/>
      <c r="I174" s="210"/>
      <c r="J174" s="134">
        <f t="shared" si="85"/>
        <v>0</v>
      </c>
      <c r="K174" s="143"/>
      <c r="L174" s="143"/>
      <c r="M174" s="143"/>
      <c r="N174" s="143"/>
      <c r="O174" s="143"/>
      <c r="P174" s="143"/>
      <c r="Q174" s="143"/>
      <c r="R174" s="143"/>
      <c r="S174" s="144"/>
    </row>
    <row r="175" spans="1:19" s="10" customFormat="1" ht="15.75" hidden="1">
      <c r="A175" s="38" t="s">
        <v>34</v>
      </c>
      <c r="B175" s="8">
        <v>310</v>
      </c>
      <c r="C175" s="9" t="s">
        <v>54</v>
      </c>
      <c r="D175" s="18">
        <v>235</v>
      </c>
      <c r="E175" s="183">
        <v>0</v>
      </c>
      <c r="F175" s="183">
        <v>0</v>
      </c>
      <c r="G175" s="23">
        <f t="shared" si="84"/>
        <v>235</v>
      </c>
      <c r="H175" s="183">
        <v>0</v>
      </c>
      <c r="I175" s="210"/>
      <c r="J175" s="134">
        <f t="shared" si="85"/>
        <v>0</v>
      </c>
      <c r="K175" s="143"/>
      <c r="L175" s="143"/>
      <c r="M175" s="143"/>
      <c r="N175" s="143"/>
      <c r="O175" s="143"/>
      <c r="P175" s="143"/>
      <c r="Q175" s="143"/>
      <c r="R175" s="143"/>
      <c r="S175" s="144"/>
    </row>
    <row r="176" spans="1:19" s="10" customFormat="1" ht="15.75">
      <c r="A176" s="38" t="s">
        <v>34</v>
      </c>
      <c r="B176" s="8">
        <v>340</v>
      </c>
      <c r="C176" s="9" t="s">
        <v>54</v>
      </c>
      <c r="D176" s="18">
        <v>22</v>
      </c>
      <c r="E176" s="183">
        <v>0</v>
      </c>
      <c r="F176" s="183">
        <v>0</v>
      </c>
      <c r="G176" s="23">
        <f t="shared" si="84"/>
        <v>22</v>
      </c>
      <c r="H176" s="183">
        <v>0</v>
      </c>
      <c r="I176" s="210">
        <v>55</v>
      </c>
      <c r="J176" s="134">
        <f t="shared" si="85"/>
        <v>3</v>
      </c>
      <c r="K176" s="143">
        <v>3</v>
      </c>
      <c r="L176" s="143"/>
      <c r="M176" s="143"/>
      <c r="N176" s="143"/>
      <c r="O176" s="143"/>
      <c r="P176" s="143"/>
      <c r="Q176" s="143"/>
      <c r="R176" s="143"/>
      <c r="S176" s="144"/>
    </row>
    <row r="177" spans="1:19" s="29" customFormat="1" ht="17.25" customHeight="1">
      <c r="A177" s="239" t="s">
        <v>32</v>
      </c>
      <c r="B177" s="240"/>
      <c r="C177" s="240"/>
      <c r="D177" s="26">
        <f>SUM(D136,D141,D159)</f>
        <v>758</v>
      </c>
      <c r="E177" s="26">
        <f aca="true" t="shared" si="86" ref="E177:S177">SUM(E136,E141,E159)</f>
        <v>0</v>
      </c>
      <c r="F177" s="26">
        <f t="shared" si="86"/>
        <v>4</v>
      </c>
      <c r="G177" s="26">
        <f t="shared" si="86"/>
        <v>762</v>
      </c>
      <c r="H177" s="26">
        <f t="shared" si="86"/>
        <v>0</v>
      </c>
      <c r="I177" s="154">
        <f>SUM(I136,I141,I159)</f>
        <v>569</v>
      </c>
      <c r="J177" s="136">
        <f t="shared" si="86"/>
        <v>39</v>
      </c>
      <c r="K177" s="154">
        <f t="shared" si="86"/>
        <v>39</v>
      </c>
      <c r="L177" s="154">
        <f t="shared" si="86"/>
        <v>0</v>
      </c>
      <c r="M177" s="154">
        <f t="shared" si="86"/>
        <v>0</v>
      </c>
      <c r="N177" s="154">
        <f t="shared" si="86"/>
        <v>0</v>
      </c>
      <c r="O177" s="154">
        <f t="shared" si="86"/>
        <v>0</v>
      </c>
      <c r="P177" s="154">
        <f t="shared" si="86"/>
        <v>0</v>
      </c>
      <c r="Q177" s="154">
        <f t="shared" si="86"/>
        <v>0</v>
      </c>
      <c r="R177" s="154">
        <f t="shared" si="86"/>
        <v>0</v>
      </c>
      <c r="S177" s="155">
        <f t="shared" si="86"/>
        <v>0</v>
      </c>
    </row>
    <row r="178" spans="1:19" s="50" customFormat="1" ht="18.75" hidden="1">
      <c r="A178" s="245" t="s">
        <v>75</v>
      </c>
      <c r="B178" s="246"/>
      <c r="C178" s="247"/>
      <c r="D178" s="30"/>
      <c r="E178" s="30"/>
      <c r="F178" s="30"/>
      <c r="G178" s="30"/>
      <c r="H178" s="30"/>
      <c r="I178" s="30"/>
      <c r="J178" s="136"/>
      <c r="K178" s="130"/>
      <c r="L178" s="130"/>
      <c r="M178" s="130"/>
      <c r="N178" s="130"/>
      <c r="O178" s="130"/>
      <c r="P178" s="130"/>
      <c r="Q178" s="130"/>
      <c r="R178" s="130"/>
      <c r="S178" s="131"/>
    </row>
    <row r="179" spans="1:19" s="51" customFormat="1" ht="18" customHeight="1" hidden="1">
      <c r="A179" s="42" t="s">
        <v>76</v>
      </c>
      <c r="B179" s="22" t="s">
        <v>51</v>
      </c>
      <c r="C179" s="33" t="s">
        <v>82</v>
      </c>
      <c r="D179" s="21"/>
      <c r="E179" s="21"/>
      <c r="F179" s="21"/>
      <c r="G179" s="21"/>
      <c r="H179" s="21"/>
      <c r="I179" s="21"/>
      <c r="J179" s="134">
        <f>SUM(K179:S179)</f>
        <v>0</v>
      </c>
      <c r="K179" s="160"/>
      <c r="L179" s="160"/>
      <c r="M179" s="160"/>
      <c r="N179" s="160"/>
      <c r="O179" s="160"/>
      <c r="P179" s="160"/>
      <c r="Q179" s="160"/>
      <c r="R179" s="160"/>
      <c r="S179" s="161"/>
    </row>
    <row r="180" spans="1:19" s="51" customFormat="1" ht="13.5" customHeight="1" hidden="1">
      <c r="A180" s="42" t="s">
        <v>76</v>
      </c>
      <c r="B180" s="22" t="s">
        <v>48</v>
      </c>
      <c r="C180" s="33" t="s">
        <v>83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134">
        <f>SUM(K180:S180)</f>
        <v>0</v>
      </c>
      <c r="K180" s="160"/>
      <c r="L180" s="160"/>
      <c r="M180" s="160"/>
      <c r="N180" s="160"/>
      <c r="O180" s="160"/>
      <c r="P180" s="160"/>
      <c r="Q180" s="160"/>
      <c r="R180" s="160"/>
      <c r="S180" s="161"/>
    </row>
    <row r="181" spans="1:19" s="51" customFormat="1" ht="15.75" hidden="1">
      <c r="A181" s="42" t="s">
        <v>76</v>
      </c>
      <c r="B181" s="22" t="s">
        <v>50</v>
      </c>
      <c r="C181" s="33" t="s">
        <v>83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134"/>
      <c r="K181" s="160"/>
      <c r="L181" s="160"/>
      <c r="M181" s="160"/>
      <c r="N181" s="160"/>
      <c r="O181" s="160"/>
      <c r="P181" s="160"/>
      <c r="Q181" s="160"/>
      <c r="R181" s="160"/>
      <c r="S181" s="161"/>
    </row>
    <row r="182" spans="1:19" s="52" customFormat="1" ht="16.5" customHeight="1" hidden="1">
      <c r="A182" s="239" t="s">
        <v>77</v>
      </c>
      <c r="B182" s="240"/>
      <c r="C182" s="240"/>
      <c r="D182" s="27">
        <f aca="true" t="shared" si="87" ref="D182:I182">SUM(D179:D181)</f>
        <v>0</v>
      </c>
      <c r="E182" s="27">
        <f t="shared" si="87"/>
        <v>0</v>
      </c>
      <c r="F182" s="27">
        <f t="shared" si="87"/>
        <v>0</v>
      </c>
      <c r="G182" s="27">
        <f t="shared" si="87"/>
        <v>0</v>
      </c>
      <c r="H182" s="27">
        <f t="shared" si="87"/>
        <v>0</v>
      </c>
      <c r="I182" s="27">
        <f t="shared" si="87"/>
        <v>0</v>
      </c>
      <c r="J182" s="136">
        <f aca="true" t="shared" si="88" ref="J182:S182">SUM(J179:J181)</f>
        <v>0</v>
      </c>
      <c r="K182" s="154">
        <f t="shared" si="88"/>
        <v>0</v>
      </c>
      <c r="L182" s="154">
        <f t="shared" si="88"/>
        <v>0</v>
      </c>
      <c r="M182" s="154">
        <f t="shared" si="88"/>
        <v>0</v>
      </c>
      <c r="N182" s="154">
        <f t="shared" si="88"/>
        <v>0</v>
      </c>
      <c r="O182" s="154">
        <f t="shared" si="88"/>
        <v>0</v>
      </c>
      <c r="P182" s="154">
        <f t="shared" si="88"/>
        <v>0</v>
      </c>
      <c r="Q182" s="154">
        <f t="shared" si="88"/>
        <v>0</v>
      </c>
      <c r="R182" s="154">
        <f t="shared" si="88"/>
        <v>0</v>
      </c>
      <c r="S182" s="155">
        <f t="shared" si="88"/>
        <v>0</v>
      </c>
    </row>
    <row r="183" spans="1:19" ht="21.75" customHeight="1" hidden="1">
      <c r="A183" s="256" t="s">
        <v>110</v>
      </c>
      <c r="B183" s="257"/>
      <c r="C183" s="257"/>
      <c r="D183" s="49"/>
      <c r="E183" s="49"/>
      <c r="F183" s="49"/>
      <c r="G183" s="49"/>
      <c r="H183" s="49"/>
      <c r="I183" s="49"/>
      <c r="J183" s="138"/>
      <c r="K183" s="166"/>
      <c r="L183" s="166"/>
      <c r="M183" s="166"/>
      <c r="N183" s="166"/>
      <c r="O183" s="166"/>
      <c r="P183" s="166"/>
      <c r="Q183" s="166"/>
      <c r="R183" s="166"/>
      <c r="S183" s="167"/>
    </row>
    <row r="184" spans="1:19" s="10" customFormat="1" ht="15" customHeight="1" hidden="1">
      <c r="A184" s="42" t="s">
        <v>38</v>
      </c>
      <c r="B184" s="22" t="s">
        <v>80</v>
      </c>
      <c r="C184" s="56" t="s">
        <v>2</v>
      </c>
      <c r="D184" s="23"/>
      <c r="E184" s="23"/>
      <c r="F184" s="23"/>
      <c r="G184" s="23"/>
      <c r="H184" s="23"/>
      <c r="I184" s="23"/>
      <c r="J184" s="134">
        <f aca="true" t="shared" si="89" ref="J184:J189">SUM(K184:S184)</f>
        <v>0</v>
      </c>
      <c r="K184" s="160"/>
      <c r="L184" s="160"/>
      <c r="M184" s="160"/>
      <c r="N184" s="160"/>
      <c r="O184" s="160"/>
      <c r="P184" s="160"/>
      <c r="Q184" s="160"/>
      <c r="R184" s="160"/>
      <c r="S184" s="161"/>
    </row>
    <row r="185" spans="1:19" s="10" customFormat="1" ht="15" customHeight="1" hidden="1">
      <c r="A185" s="42" t="s">
        <v>38</v>
      </c>
      <c r="B185" s="22" t="s">
        <v>81</v>
      </c>
      <c r="C185" s="56" t="s">
        <v>6</v>
      </c>
      <c r="D185" s="23">
        <v>0</v>
      </c>
      <c r="E185" s="115">
        <v>0</v>
      </c>
      <c r="F185" s="115">
        <v>0</v>
      </c>
      <c r="G185" s="23">
        <f>SUM(D185:F185)</f>
        <v>0</v>
      </c>
      <c r="H185" s="115"/>
      <c r="I185" s="23">
        <v>0</v>
      </c>
      <c r="J185" s="134">
        <f t="shared" si="89"/>
        <v>0</v>
      </c>
      <c r="K185" s="160"/>
      <c r="L185" s="160"/>
      <c r="M185" s="160"/>
      <c r="N185" s="160"/>
      <c r="O185" s="160"/>
      <c r="P185" s="160"/>
      <c r="Q185" s="160"/>
      <c r="R185" s="160"/>
      <c r="S185" s="161"/>
    </row>
    <row r="186" spans="1:19" s="10" customFormat="1" ht="15" customHeight="1" hidden="1">
      <c r="A186" s="42" t="s">
        <v>38</v>
      </c>
      <c r="B186" s="22" t="s">
        <v>48</v>
      </c>
      <c r="C186" s="56" t="s">
        <v>10</v>
      </c>
      <c r="D186" s="23">
        <v>0</v>
      </c>
      <c r="E186" s="115"/>
      <c r="F186" s="115"/>
      <c r="G186" s="23">
        <f>SUM(D186:F186)</f>
        <v>0</v>
      </c>
      <c r="H186" s="115"/>
      <c r="I186" s="23"/>
      <c r="J186" s="134">
        <f t="shared" si="89"/>
        <v>0</v>
      </c>
      <c r="K186" s="160"/>
      <c r="L186" s="160"/>
      <c r="M186" s="160"/>
      <c r="N186" s="160"/>
      <c r="O186" s="160"/>
      <c r="P186" s="160"/>
      <c r="Q186" s="160"/>
      <c r="R186" s="160"/>
      <c r="S186" s="161"/>
    </row>
    <row r="187" spans="1:19" s="10" customFormat="1" ht="15" customHeight="1" hidden="1">
      <c r="A187" s="42" t="s">
        <v>38</v>
      </c>
      <c r="B187" s="22" t="s">
        <v>37</v>
      </c>
      <c r="C187" s="33" t="s">
        <v>12</v>
      </c>
      <c r="D187" s="23">
        <v>0</v>
      </c>
      <c r="E187" s="115"/>
      <c r="F187" s="115"/>
      <c r="G187" s="23">
        <f>SUM(D187:F187)</f>
        <v>0</v>
      </c>
      <c r="H187" s="115"/>
      <c r="I187" s="23"/>
      <c r="J187" s="134">
        <f t="shared" si="89"/>
        <v>0</v>
      </c>
      <c r="K187" s="160"/>
      <c r="L187" s="160"/>
      <c r="M187" s="160"/>
      <c r="N187" s="160"/>
      <c r="O187" s="160"/>
      <c r="P187" s="160"/>
      <c r="Q187" s="160"/>
      <c r="R187" s="160"/>
      <c r="S187" s="161"/>
    </row>
    <row r="188" spans="1:19" s="10" customFormat="1" ht="15" customHeight="1" hidden="1">
      <c r="A188" s="42" t="s">
        <v>38</v>
      </c>
      <c r="B188" s="22" t="s">
        <v>50</v>
      </c>
      <c r="C188" s="9" t="s">
        <v>14</v>
      </c>
      <c r="D188" s="23"/>
      <c r="E188" s="115"/>
      <c r="F188" s="115"/>
      <c r="G188" s="23"/>
      <c r="H188" s="115"/>
      <c r="I188" s="23"/>
      <c r="J188" s="134">
        <f t="shared" si="89"/>
        <v>0</v>
      </c>
      <c r="K188" s="160"/>
      <c r="L188" s="160"/>
      <c r="M188" s="160"/>
      <c r="N188" s="160"/>
      <c r="O188" s="160"/>
      <c r="P188" s="160"/>
      <c r="Q188" s="160"/>
      <c r="R188" s="160"/>
      <c r="S188" s="161"/>
    </row>
    <row r="189" spans="1:19" s="10" customFormat="1" ht="15" customHeight="1" hidden="1">
      <c r="A189" s="42" t="s">
        <v>38</v>
      </c>
      <c r="B189" s="22" t="s">
        <v>55</v>
      </c>
      <c r="C189" s="9" t="s">
        <v>15</v>
      </c>
      <c r="D189" s="23"/>
      <c r="E189" s="115"/>
      <c r="F189" s="115"/>
      <c r="G189" s="23"/>
      <c r="H189" s="115"/>
      <c r="I189" s="23">
        <v>0</v>
      </c>
      <c r="J189" s="134">
        <f t="shared" si="89"/>
        <v>0</v>
      </c>
      <c r="K189" s="160"/>
      <c r="L189" s="160"/>
      <c r="M189" s="160"/>
      <c r="N189" s="160"/>
      <c r="O189" s="160"/>
      <c r="P189" s="160"/>
      <c r="Q189" s="160"/>
      <c r="R189" s="160"/>
      <c r="S189" s="161"/>
    </row>
    <row r="190" spans="1:19" s="29" customFormat="1" ht="18.75" customHeight="1" hidden="1">
      <c r="A190" s="239" t="s">
        <v>39</v>
      </c>
      <c r="B190" s="240"/>
      <c r="C190" s="240"/>
      <c r="D190" s="26">
        <f aca="true" t="shared" si="90" ref="D190:S190">SUM(D184:D189)</f>
        <v>0</v>
      </c>
      <c r="E190" s="26">
        <f t="shared" si="90"/>
        <v>0</v>
      </c>
      <c r="F190" s="26">
        <f t="shared" si="90"/>
        <v>0</v>
      </c>
      <c r="G190" s="26">
        <f t="shared" si="90"/>
        <v>0</v>
      </c>
      <c r="H190" s="26">
        <f t="shared" si="90"/>
        <v>0</v>
      </c>
      <c r="I190" s="26">
        <f>SUM(I184:I189)</f>
        <v>0</v>
      </c>
      <c r="J190" s="136">
        <f t="shared" si="90"/>
        <v>0</v>
      </c>
      <c r="K190" s="154">
        <f t="shared" si="90"/>
        <v>0</v>
      </c>
      <c r="L190" s="154">
        <f t="shared" si="90"/>
        <v>0</v>
      </c>
      <c r="M190" s="154">
        <f t="shared" si="90"/>
        <v>0</v>
      </c>
      <c r="N190" s="154">
        <f t="shared" si="90"/>
        <v>0</v>
      </c>
      <c r="O190" s="154">
        <f t="shared" si="90"/>
        <v>0</v>
      </c>
      <c r="P190" s="154">
        <f t="shared" si="90"/>
        <v>0</v>
      </c>
      <c r="Q190" s="154">
        <f t="shared" si="90"/>
        <v>0</v>
      </c>
      <c r="R190" s="154">
        <f t="shared" si="90"/>
        <v>0</v>
      </c>
      <c r="S190" s="155">
        <f t="shared" si="90"/>
        <v>0</v>
      </c>
    </row>
    <row r="191" spans="1:19" s="10" customFormat="1" ht="34.5" customHeight="1">
      <c r="A191" s="251" t="s">
        <v>70</v>
      </c>
      <c r="B191" s="252"/>
      <c r="C191" s="253"/>
      <c r="D191" s="15"/>
      <c r="E191" s="15"/>
      <c r="F191" s="15"/>
      <c r="G191" s="15"/>
      <c r="H191" s="15"/>
      <c r="I191" s="15"/>
      <c r="J191" s="134"/>
      <c r="K191" s="156"/>
      <c r="L191" s="156"/>
      <c r="M191" s="156"/>
      <c r="N191" s="156"/>
      <c r="O191" s="156"/>
      <c r="P191" s="156"/>
      <c r="Q191" s="156"/>
      <c r="R191" s="156"/>
      <c r="S191" s="157"/>
    </row>
    <row r="192" spans="1:19" s="10" customFormat="1" ht="38.25" customHeight="1">
      <c r="A192" s="40" t="s">
        <v>71</v>
      </c>
      <c r="B192" s="5">
        <v>210</v>
      </c>
      <c r="C192" s="57" t="s">
        <v>30</v>
      </c>
      <c r="D192" s="20">
        <f aca="true" t="shared" si="91" ref="D192:S192">SUM(D193,D197,D196)</f>
        <v>599</v>
      </c>
      <c r="E192" s="20">
        <f t="shared" si="91"/>
        <v>46</v>
      </c>
      <c r="F192" s="20">
        <f t="shared" si="91"/>
        <v>154</v>
      </c>
      <c r="G192" s="20">
        <f t="shared" si="91"/>
        <v>799</v>
      </c>
      <c r="H192" s="20">
        <f t="shared" si="91"/>
        <v>0</v>
      </c>
      <c r="I192" s="209">
        <f>SUM(I193,I197,I196)</f>
        <v>1331</v>
      </c>
      <c r="J192" s="133">
        <f t="shared" si="91"/>
        <v>944.7</v>
      </c>
      <c r="K192" s="158">
        <f t="shared" si="91"/>
        <v>0</v>
      </c>
      <c r="L192" s="158">
        <f t="shared" si="91"/>
        <v>327.7</v>
      </c>
      <c r="M192" s="158">
        <f t="shared" si="91"/>
        <v>352</v>
      </c>
      <c r="N192" s="158">
        <f t="shared" si="91"/>
        <v>265</v>
      </c>
      <c r="O192" s="158">
        <f t="shared" si="91"/>
        <v>0</v>
      </c>
      <c r="P192" s="158">
        <f t="shared" si="91"/>
        <v>0</v>
      </c>
      <c r="Q192" s="158">
        <f t="shared" si="91"/>
        <v>0</v>
      </c>
      <c r="R192" s="158">
        <f t="shared" si="91"/>
        <v>0</v>
      </c>
      <c r="S192" s="159">
        <f t="shared" si="91"/>
        <v>0</v>
      </c>
    </row>
    <row r="193" spans="1:19" s="7" customFormat="1" ht="15.75">
      <c r="A193" s="40" t="s">
        <v>71</v>
      </c>
      <c r="B193" s="5">
        <v>211</v>
      </c>
      <c r="C193" s="57" t="s">
        <v>140</v>
      </c>
      <c r="D193" s="83">
        <f>SUM(D194:D195)</f>
        <v>460</v>
      </c>
      <c r="E193" s="83">
        <f aca="true" t="shared" si="92" ref="E193:S193">SUM(E194:E195)</f>
        <v>35</v>
      </c>
      <c r="F193" s="83">
        <f t="shared" si="92"/>
        <v>118</v>
      </c>
      <c r="G193" s="83">
        <f t="shared" si="92"/>
        <v>613</v>
      </c>
      <c r="H193" s="83">
        <f t="shared" si="92"/>
        <v>0</v>
      </c>
      <c r="I193" s="217">
        <f t="shared" si="92"/>
        <v>1007</v>
      </c>
      <c r="J193" s="139">
        <f t="shared" si="92"/>
        <v>794.2</v>
      </c>
      <c r="K193" s="168">
        <f t="shared" si="92"/>
        <v>0</v>
      </c>
      <c r="L193" s="168">
        <f t="shared" si="92"/>
        <v>256.7</v>
      </c>
      <c r="M193" s="168">
        <f>M194+M195</f>
        <v>307.5</v>
      </c>
      <c r="N193" s="168">
        <f t="shared" si="92"/>
        <v>230</v>
      </c>
      <c r="O193" s="168">
        <f t="shared" si="92"/>
        <v>0</v>
      </c>
      <c r="P193" s="168">
        <f t="shared" si="92"/>
        <v>0</v>
      </c>
      <c r="Q193" s="168">
        <f t="shared" si="92"/>
        <v>0</v>
      </c>
      <c r="R193" s="168">
        <f t="shared" si="92"/>
        <v>0</v>
      </c>
      <c r="S193" s="169">
        <f t="shared" si="92"/>
        <v>0</v>
      </c>
    </row>
    <row r="194" spans="1:19" s="95" customFormat="1" ht="15.75">
      <c r="A194" s="92" t="s">
        <v>102</v>
      </c>
      <c r="B194" s="93">
        <v>211</v>
      </c>
      <c r="C194" s="213" t="s">
        <v>172</v>
      </c>
      <c r="D194" s="202">
        <v>382</v>
      </c>
      <c r="E194" s="203">
        <v>26</v>
      </c>
      <c r="F194" s="203">
        <v>94</v>
      </c>
      <c r="G194" s="204">
        <f>SUM(D194:F194)</f>
        <v>502</v>
      </c>
      <c r="H194" s="201">
        <v>0</v>
      </c>
      <c r="I194" s="218">
        <v>771</v>
      </c>
      <c r="J194" s="129">
        <f>SUM(K194:S194)</f>
        <v>558.2</v>
      </c>
      <c r="K194" s="127"/>
      <c r="L194" s="263">
        <v>20.7</v>
      </c>
      <c r="M194" s="263">
        <f>300+7.5</f>
        <v>307.5</v>
      </c>
      <c r="N194" s="127">
        <v>230</v>
      </c>
      <c r="O194" s="127"/>
      <c r="P194" s="127"/>
      <c r="Q194" s="127"/>
      <c r="R194" s="127"/>
      <c r="S194" s="149"/>
    </row>
    <row r="195" spans="1:19" s="95" customFormat="1" ht="15.75">
      <c r="A195" s="92" t="s">
        <v>102</v>
      </c>
      <c r="B195" s="93">
        <v>211</v>
      </c>
      <c r="C195" s="213" t="s">
        <v>171</v>
      </c>
      <c r="D195" s="205">
        <v>78</v>
      </c>
      <c r="E195" s="203">
        <v>9</v>
      </c>
      <c r="F195" s="203">
        <v>24</v>
      </c>
      <c r="G195" s="199">
        <f>SUM(D195:F195)</f>
        <v>111</v>
      </c>
      <c r="H195" s="201">
        <v>0</v>
      </c>
      <c r="I195" s="218">
        <v>236</v>
      </c>
      <c r="J195" s="129">
        <f>SUM(K195:S195)</f>
        <v>236</v>
      </c>
      <c r="K195" s="127"/>
      <c r="L195" s="127">
        <v>236</v>
      </c>
      <c r="M195" s="127"/>
      <c r="N195" s="127"/>
      <c r="O195" s="127"/>
      <c r="P195" s="127"/>
      <c r="Q195" s="127"/>
      <c r="R195" s="127"/>
      <c r="S195" s="149"/>
    </row>
    <row r="196" spans="1:19" s="10" customFormat="1" ht="15.75">
      <c r="A196" s="38" t="s">
        <v>71</v>
      </c>
      <c r="B196" s="8">
        <v>212</v>
      </c>
      <c r="C196" s="56" t="s">
        <v>2</v>
      </c>
      <c r="D196" s="82">
        <v>0</v>
      </c>
      <c r="E196" s="194">
        <v>0</v>
      </c>
      <c r="F196" s="194">
        <v>1</v>
      </c>
      <c r="G196" s="23">
        <f>SUM(D196:F196)</f>
        <v>1</v>
      </c>
      <c r="H196" s="189"/>
      <c r="I196" s="210">
        <v>20</v>
      </c>
      <c r="J196" s="134">
        <f aca="true" t="shared" si="93" ref="J196:J209">SUM(K196:S196)</f>
        <v>0</v>
      </c>
      <c r="K196" s="143"/>
      <c r="L196" s="143"/>
      <c r="M196" s="143"/>
      <c r="N196" s="143"/>
      <c r="O196" s="143"/>
      <c r="P196" s="143"/>
      <c r="Q196" s="143"/>
      <c r="R196" s="143"/>
      <c r="S196" s="144"/>
    </row>
    <row r="197" spans="1:19" s="7" customFormat="1" ht="15.75">
      <c r="A197" s="40" t="s">
        <v>71</v>
      </c>
      <c r="B197" s="5">
        <v>213</v>
      </c>
      <c r="C197" s="57" t="s">
        <v>139</v>
      </c>
      <c r="D197" s="83">
        <f>SUM(D198:D199)</f>
        <v>139</v>
      </c>
      <c r="E197" s="83">
        <f aca="true" t="shared" si="94" ref="E197:S197">SUM(E198:E199)</f>
        <v>11</v>
      </c>
      <c r="F197" s="83">
        <f t="shared" si="94"/>
        <v>35</v>
      </c>
      <c r="G197" s="83">
        <f t="shared" si="94"/>
        <v>185</v>
      </c>
      <c r="H197" s="83">
        <f t="shared" si="94"/>
        <v>0</v>
      </c>
      <c r="I197" s="217">
        <f t="shared" si="94"/>
        <v>304</v>
      </c>
      <c r="J197" s="139">
        <f t="shared" si="94"/>
        <v>150.5</v>
      </c>
      <c r="K197" s="168">
        <f t="shared" si="94"/>
        <v>0</v>
      </c>
      <c r="L197" s="168">
        <f t="shared" si="94"/>
        <v>71</v>
      </c>
      <c r="M197" s="168">
        <f t="shared" si="94"/>
        <v>44.5</v>
      </c>
      <c r="N197" s="168">
        <f t="shared" si="94"/>
        <v>35</v>
      </c>
      <c r="O197" s="168">
        <f t="shared" si="94"/>
        <v>0</v>
      </c>
      <c r="P197" s="168">
        <f t="shared" si="94"/>
        <v>0</v>
      </c>
      <c r="Q197" s="168">
        <f t="shared" si="94"/>
        <v>0</v>
      </c>
      <c r="R197" s="168">
        <f t="shared" si="94"/>
        <v>0</v>
      </c>
      <c r="S197" s="169">
        <f t="shared" si="94"/>
        <v>0</v>
      </c>
    </row>
    <row r="198" spans="1:19" s="95" customFormat="1" ht="31.5">
      <c r="A198" s="92" t="s">
        <v>102</v>
      </c>
      <c r="B198" s="93">
        <v>213</v>
      </c>
      <c r="C198" s="213" t="s">
        <v>173</v>
      </c>
      <c r="D198" s="97">
        <v>115</v>
      </c>
      <c r="E198" s="196">
        <v>8</v>
      </c>
      <c r="F198" s="196">
        <v>29</v>
      </c>
      <c r="G198" s="99">
        <f>SUM(D198:F198)</f>
        <v>152</v>
      </c>
      <c r="H198" s="195"/>
      <c r="I198" s="219">
        <v>233</v>
      </c>
      <c r="J198" s="129">
        <f>SUM(K198:S198)</f>
        <v>79.5</v>
      </c>
      <c r="K198" s="127"/>
      <c r="L198" s="127"/>
      <c r="M198" s="127">
        <v>44.5</v>
      </c>
      <c r="N198" s="127">
        <v>35</v>
      </c>
      <c r="O198" s="127"/>
      <c r="P198" s="127"/>
      <c r="Q198" s="127"/>
      <c r="R198" s="127"/>
      <c r="S198" s="149"/>
    </row>
    <row r="199" spans="1:19" s="95" customFormat="1" ht="15.75">
      <c r="A199" s="92" t="s">
        <v>102</v>
      </c>
      <c r="B199" s="93">
        <v>213</v>
      </c>
      <c r="C199" s="213" t="s">
        <v>174</v>
      </c>
      <c r="D199" s="98">
        <v>24</v>
      </c>
      <c r="E199" s="193">
        <v>3</v>
      </c>
      <c r="F199" s="193">
        <v>6</v>
      </c>
      <c r="G199" s="94">
        <f>SUM(D199:F199)</f>
        <v>33</v>
      </c>
      <c r="H199" s="195"/>
      <c r="I199" s="219">
        <v>71</v>
      </c>
      <c r="J199" s="129">
        <f>SUM(K199:S199)</f>
        <v>71</v>
      </c>
      <c r="K199" s="127"/>
      <c r="L199" s="127">
        <v>71</v>
      </c>
      <c r="M199" s="127"/>
      <c r="N199" s="127"/>
      <c r="O199" s="127"/>
      <c r="P199" s="127"/>
      <c r="Q199" s="127"/>
      <c r="R199" s="127"/>
      <c r="S199" s="149"/>
    </row>
    <row r="200" spans="1:19" s="10" customFormat="1" ht="15.75">
      <c r="A200" s="40" t="s">
        <v>71</v>
      </c>
      <c r="B200" s="5">
        <v>220</v>
      </c>
      <c r="C200" s="57" t="s">
        <v>4</v>
      </c>
      <c r="D200" s="83">
        <f aca="true" t="shared" si="95" ref="D200:I200">SUM(D201:D206)</f>
        <v>54</v>
      </c>
      <c r="E200" s="83">
        <f t="shared" si="95"/>
        <v>10.5</v>
      </c>
      <c r="F200" s="83">
        <f t="shared" si="95"/>
        <v>42</v>
      </c>
      <c r="G200" s="83">
        <f t="shared" si="95"/>
        <v>106.5</v>
      </c>
      <c r="H200" s="6">
        <f t="shared" si="95"/>
        <v>0</v>
      </c>
      <c r="I200" s="211">
        <f t="shared" si="95"/>
        <v>81</v>
      </c>
      <c r="J200" s="133">
        <f aca="true" t="shared" si="96" ref="J200:S200">SUM(J201:J206)</f>
        <v>37</v>
      </c>
      <c r="K200" s="141">
        <f t="shared" si="96"/>
        <v>37</v>
      </c>
      <c r="L200" s="141">
        <f>SUM(L201:L206)</f>
        <v>0</v>
      </c>
      <c r="M200" s="141">
        <f t="shared" si="96"/>
        <v>0</v>
      </c>
      <c r="N200" s="141">
        <f>SUM(N201:N206)</f>
        <v>0</v>
      </c>
      <c r="O200" s="141">
        <f t="shared" si="96"/>
        <v>0</v>
      </c>
      <c r="P200" s="141">
        <f t="shared" si="96"/>
        <v>0</v>
      </c>
      <c r="Q200" s="141">
        <f t="shared" si="96"/>
        <v>0</v>
      </c>
      <c r="R200" s="141">
        <f>SUM(R201:R206)</f>
        <v>0</v>
      </c>
      <c r="S200" s="142">
        <f t="shared" si="96"/>
        <v>0</v>
      </c>
    </row>
    <row r="201" spans="1:19" s="10" customFormat="1" ht="15.75">
      <c r="A201" s="38" t="s">
        <v>71</v>
      </c>
      <c r="B201" s="8">
        <v>221</v>
      </c>
      <c r="C201" s="56" t="s">
        <v>5</v>
      </c>
      <c r="D201" s="82">
        <v>0</v>
      </c>
      <c r="E201" s="82"/>
      <c r="F201" s="82"/>
      <c r="G201" s="23">
        <f aca="true" t="shared" si="97" ref="G201:G207">SUM(D201:F201)</f>
        <v>0</v>
      </c>
      <c r="H201" s="9"/>
      <c r="I201" s="210"/>
      <c r="J201" s="134">
        <f t="shared" si="93"/>
        <v>0</v>
      </c>
      <c r="K201" s="143"/>
      <c r="L201" s="143"/>
      <c r="M201" s="143"/>
      <c r="N201" s="143"/>
      <c r="O201" s="143"/>
      <c r="P201" s="143"/>
      <c r="Q201" s="143"/>
      <c r="R201" s="143"/>
      <c r="S201" s="144"/>
    </row>
    <row r="202" spans="1:19" s="10" customFormat="1" ht="15.75">
      <c r="A202" s="38" t="s">
        <v>71</v>
      </c>
      <c r="B202" s="8">
        <v>222</v>
      </c>
      <c r="C202" s="56" t="s">
        <v>6</v>
      </c>
      <c r="D202" s="82">
        <v>2</v>
      </c>
      <c r="E202" s="194"/>
      <c r="F202" s="194">
        <v>5</v>
      </c>
      <c r="G202" s="23">
        <f t="shared" si="97"/>
        <v>7</v>
      </c>
      <c r="H202" s="189"/>
      <c r="I202" s="210"/>
      <c r="J202" s="134">
        <f t="shared" si="93"/>
        <v>1</v>
      </c>
      <c r="K202" s="143">
        <v>1</v>
      </c>
      <c r="L202" s="143"/>
      <c r="M202" s="143"/>
      <c r="N202" s="143"/>
      <c r="O202" s="143"/>
      <c r="P202" s="143"/>
      <c r="Q202" s="143"/>
      <c r="R202" s="143"/>
      <c r="S202" s="144"/>
    </row>
    <row r="203" spans="1:19" s="10" customFormat="1" ht="15.75">
      <c r="A203" s="38" t="s">
        <v>71</v>
      </c>
      <c r="B203" s="8">
        <v>223</v>
      </c>
      <c r="C203" s="56" t="s">
        <v>7</v>
      </c>
      <c r="D203" s="82">
        <v>40</v>
      </c>
      <c r="E203" s="194">
        <v>3</v>
      </c>
      <c r="F203" s="194">
        <v>10</v>
      </c>
      <c r="G203" s="23">
        <f t="shared" si="97"/>
        <v>53</v>
      </c>
      <c r="H203" s="189">
        <v>0</v>
      </c>
      <c r="I203" s="210">
        <v>51</v>
      </c>
      <c r="J203" s="134">
        <f t="shared" si="93"/>
        <v>30</v>
      </c>
      <c r="K203" s="143">
        <v>30</v>
      </c>
      <c r="L203" s="143"/>
      <c r="M203" s="143"/>
      <c r="N203" s="143"/>
      <c r="O203" s="143"/>
      <c r="P203" s="143"/>
      <c r="Q203" s="143"/>
      <c r="R203" s="143"/>
      <c r="S203" s="144"/>
    </row>
    <row r="204" spans="1:19" s="10" customFormat="1" ht="15.75" hidden="1">
      <c r="A204" s="38" t="s">
        <v>71</v>
      </c>
      <c r="B204" s="8">
        <v>224</v>
      </c>
      <c r="C204" s="56" t="s">
        <v>8</v>
      </c>
      <c r="D204" s="9">
        <v>0</v>
      </c>
      <c r="E204" s="189"/>
      <c r="F204" s="189"/>
      <c r="G204" s="23">
        <f t="shared" si="97"/>
        <v>0</v>
      </c>
      <c r="H204" s="189"/>
      <c r="I204" s="210"/>
      <c r="J204" s="134">
        <f t="shared" si="93"/>
        <v>0</v>
      </c>
      <c r="K204" s="143"/>
      <c r="L204" s="143"/>
      <c r="M204" s="143"/>
      <c r="N204" s="143"/>
      <c r="O204" s="143"/>
      <c r="P204" s="143"/>
      <c r="Q204" s="143"/>
      <c r="R204" s="143"/>
      <c r="S204" s="144"/>
    </row>
    <row r="205" spans="1:19" s="10" customFormat="1" ht="15.75">
      <c r="A205" s="38" t="s">
        <v>71</v>
      </c>
      <c r="B205" s="8">
        <v>225</v>
      </c>
      <c r="C205" s="56" t="s">
        <v>9</v>
      </c>
      <c r="D205" s="9">
        <v>0</v>
      </c>
      <c r="E205" s="189">
        <v>0</v>
      </c>
      <c r="F205" s="189">
        <v>0</v>
      </c>
      <c r="G205" s="23">
        <f t="shared" si="97"/>
        <v>0</v>
      </c>
      <c r="H205" s="189">
        <v>0</v>
      </c>
      <c r="I205" s="210">
        <v>10</v>
      </c>
      <c r="J205" s="134">
        <f t="shared" si="93"/>
        <v>2</v>
      </c>
      <c r="K205" s="143">
        <v>2</v>
      </c>
      <c r="L205" s="143"/>
      <c r="M205" s="143"/>
      <c r="N205" s="143"/>
      <c r="O205" s="143"/>
      <c r="P205" s="143"/>
      <c r="Q205" s="143"/>
      <c r="R205" s="143"/>
      <c r="S205" s="144"/>
    </row>
    <row r="206" spans="1:19" s="10" customFormat="1" ht="15.75">
      <c r="A206" s="38" t="s">
        <v>71</v>
      </c>
      <c r="B206" s="8">
        <v>226</v>
      </c>
      <c r="C206" s="56" t="s">
        <v>10</v>
      </c>
      <c r="D206" s="9">
        <v>12</v>
      </c>
      <c r="E206" s="189">
        <v>7.5</v>
      </c>
      <c r="F206" s="189">
        <v>27</v>
      </c>
      <c r="G206" s="23">
        <f t="shared" si="97"/>
        <v>46.5</v>
      </c>
      <c r="H206" s="189">
        <v>0</v>
      </c>
      <c r="I206" s="210">
        <v>20</v>
      </c>
      <c r="J206" s="134">
        <f t="shared" si="93"/>
        <v>4</v>
      </c>
      <c r="K206" s="143">
        <v>4</v>
      </c>
      <c r="L206" s="143"/>
      <c r="M206" s="143"/>
      <c r="N206" s="143"/>
      <c r="O206" s="143"/>
      <c r="P206" s="143"/>
      <c r="Q206" s="143"/>
      <c r="R206" s="143"/>
      <c r="S206" s="144"/>
    </row>
    <row r="207" spans="1:19" s="7" customFormat="1" ht="15.75">
      <c r="A207" s="40" t="s">
        <v>71</v>
      </c>
      <c r="B207" s="5">
        <v>290</v>
      </c>
      <c r="C207" s="57" t="s">
        <v>12</v>
      </c>
      <c r="D207" s="6">
        <v>30</v>
      </c>
      <c r="E207" s="185">
        <v>0.1</v>
      </c>
      <c r="F207" s="185">
        <v>20</v>
      </c>
      <c r="G207" s="23">
        <f t="shared" si="97"/>
        <v>50.1</v>
      </c>
      <c r="H207" s="185">
        <v>0</v>
      </c>
      <c r="I207" s="211">
        <v>30</v>
      </c>
      <c r="J207" s="133">
        <f t="shared" si="93"/>
        <v>10</v>
      </c>
      <c r="K207" s="141">
        <v>10</v>
      </c>
      <c r="L207" s="141"/>
      <c r="M207" s="141"/>
      <c r="N207" s="141"/>
      <c r="O207" s="141"/>
      <c r="P207" s="141"/>
      <c r="Q207" s="141"/>
      <c r="R207" s="141"/>
      <c r="S207" s="142"/>
    </row>
    <row r="208" spans="1:19" s="7" customFormat="1" ht="15.75">
      <c r="A208" s="40" t="s">
        <v>71</v>
      </c>
      <c r="B208" s="5">
        <v>300</v>
      </c>
      <c r="C208" s="57" t="s">
        <v>13</v>
      </c>
      <c r="D208" s="6">
        <f>SUM(D209:D210)</f>
        <v>28</v>
      </c>
      <c r="E208" s="6">
        <f>SUM(E209:E210)</f>
        <v>0</v>
      </c>
      <c r="F208" s="6">
        <f>SUM(F209:F210)</f>
        <v>30</v>
      </c>
      <c r="G208" s="6">
        <f aca="true" t="shared" si="98" ref="G208:S208">SUM(G209:G210)</f>
        <v>58</v>
      </c>
      <c r="H208" s="6">
        <f>SUM(H209:H210)</f>
        <v>0</v>
      </c>
      <c r="I208" s="211">
        <f t="shared" si="98"/>
        <v>80</v>
      </c>
      <c r="J208" s="133">
        <f t="shared" si="98"/>
        <v>4</v>
      </c>
      <c r="K208" s="141">
        <f t="shared" si="98"/>
        <v>4</v>
      </c>
      <c r="L208" s="141">
        <f t="shared" si="98"/>
        <v>0</v>
      </c>
      <c r="M208" s="141">
        <f t="shared" si="98"/>
        <v>0</v>
      </c>
      <c r="N208" s="141">
        <f t="shared" si="98"/>
        <v>0</v>
      </c>
      <c r="O208" s="141">
        <f t="shared" si="98"/>
        <v>0</v>
      </c>
      <c r="P208" s="141">
        <f t="shared" si="98"/>
        <v>0</v>
      </c>
      <c r="Q208" s="141">
        <f t="shared" si="98"/>
        <v>0</v>
      </c>
      <c r="R208" s="141">
        <f t="shared" si="98"/>
        <v>0</v>
      </c>
      <c r="S208" s="142">
        <f t="shared" si="98"/>
        <v>0</v>
      </c>
    </row>
    <row r="209" spans="1:19" s="10" customFormat="1" ht="15.75">
      <c r="A209" s="38" t="s">
        <v>71</v>
      </c>
      <c r="B209" s="8">
        <v>310</v>
      </c>
      <c r="C209" s="56" t="s">
        <v>14</v>
      </c>
      <c r="D209" s="9">
        <v>4</v>
      </c>
      <c r="E209" s="189">
        <v>0</v>
      </c>
      <c r="F209" s="189">
        <v>20</v>
      </c>
      <c r="G209" s="23">
        <f>SUM(D209:F209)</f>
        <v>24</v>
      </c>
      <c r="H209" s="189">
        <v>0</v>
      </c>
      <c r="I209" s="210">
        <v>50</v>
      </c>
      <c r="J209" s="134">
        <f t="shared" si="93"/>
        <v>2</v>
      </c>
      <c r="K209" s="143">
        <v>2</v>
      </c>
      <c r="L209" s="143"/>
      <c r="M209" s="143"/>
      <c r="N209" s="143"/>
      <c r="O209" s="143"/>
      <c r="P209" s="143"/>
      <c r="Q209" s="143"/>
      <c r="R209" s="143"/>
      <c r="S209" s="144"/>
    </row>
    <row r="210" spans="1:19" s="10" customFormat="1" ht="15.75">
      <c r="A210" s="38" t="s">
        <v>71</v>
      </c>
      <c r="B210" s="8">
        <v>340</v>
      </c>
      <c r="C210" s="56" t="s">
        <v>15</v>
      </c>
      <c r="D210" s="9">
        <v>24</v>
      </c>
      <c r="E210" s="189">
        <v>0</v>
      </c>
      <c r="F210" s="189">
        <v>10</v>
      </c>
      <c r="G210" s="23">
        <f>SUM(D210:F210)</f>
        <v>34</v>
      </c>
      <c r="H210" s="189">
        <v>0</v>
      </c>
      <c r="I210" s="210">
        <v>30</v>
      </c>
      <c r="J210" s="134">
        <f>SUM(K210:S210)</f>
        <v>2</v>
      </c>
      <c r="K210" s="143">
        <v>2</v>
      </c>
      <c r="L210" s="143"/>
      <c r="M210" s="143"/>
      <c r="N210" s="143"/>
      <c r="O210" s="143"/>
      <c r="P210" s="143"/>
      <c r="Q210" s="143"/>
      <c r="R210" s="143"/>
      <c r="S210" s="144"/>
    </row>
    <row r="211" spans="1:19" s="29" customFormat="1" ht="15" customHeight="1">
      <c r="A211" s="239" t="s">
        <v>72</v>
      </c>
      <c r="B211" s="240"/>
      <c r="C211" s="240"/>
      <c r="D211" s="27">
        <f aca="true" t="shared" si="99" ref="D211:I211">SUM(D192,D200,D207,D208)</f>
        <v>711</v>
      </c>
      <c r="E211" s="27">
        <f t="shared" si="99"/>
        <v>56.6</v>
      </c>
      <c r="F211" s="27">
        <f t="shared" si="99"/>
        <v>246</v>
      </c>
      <c r="G211" s="27">
        <f t="shared" si="99"/>
        <v>1013.6</v>
      </c>
      <c r="H211" s="27">
        <f t="shared" si="99"/>
        <v>0</v>
      </c>
      <c r="I211" s="212">
        <f t="shared" si="99"/>
        <v>1522</v>
      </c>
      <c r="J211" s="136">
        <f aca="true" t="shared" si="100" ref="J211:S211">SUM(J192,J200,J207,J208)</f>
        <v>995.7</v>
      </c>
      <c r="K211" s="154">
        <f t="shared" si="100"/>
        <v>51</v>
      </c>
      <c r="L211" s="154">
        <f t="shared" si="100"/>
        <v>327.7</v>
      </c>
      <c r="M211" s="154">
        <f t="shared" si="100"/>
        <v>352</v>
      </c>
      <c r="N211" s="154">
        <f>SUM(N192,N200,N207,N208)</f>
        <v>265</v>
      </c>
      <c r="O211" s="154">
        <f t="shared" si="100"/>
        <v>0</v>
      </c>
      <c r="P211" s="154">
        <f t="shared" si="100"/>
        <v>0</v>
      </c>
      <c r="Q211" s="154">
        <f t="shared" si="100"/>
        <v>0</v>
      </c>
      <c r="R211" s="154">
        <f>SUM(R192,R200,R207,R208)</f>
        <v>0</v>
      </c>
      <c r="S211" s="155">
        <f t="shared" si="100"/>
        <v>0</v>
      </c>
    </row>
    <row r="212" spans="1:19" ht="33.75" customHeight="1" hidden="1">
      <c r="A212" s="260" t="s">
        <v>41</v>
      </c>
      <c r="B212" s="261"/>
      <c r="C212" s="261"/>
      <c r="D212" s="4"/>
      <c r="E212" s="4"/>
      <c r="F212" s="4"/>
      <c r="G212" s="4"/>
      <c r="H212" s="4"/>
      <c r="I212" s="4"/>
      <c r="J212" s="140"/>
      <c r="K212" s="164"/>
      <c r="L212" s="164"/>
      <c r="M212" s="164"/>
      <c r="N212" s="164"/>
      <c r="O212" s="164"/>
      <c r="P212" s="164"/>
      <c r="Q212" s="164"/>
      <c r="R212" s="164"/>
      <c r="S212" s="165"/>
    </row>
    <row r="213" spans="1:19" s="10" customFormat="1" ht="19.5" customHeight="1" hidden="1">
      <c r="A213" s="40" t="s">
        <v>33</v>
      </c>
      <c r="B213" s="5">
        <v>210</v>
      </c>
      <c r="C213" s="57" t="s">
        <v>30</v>
      </c>
      <c r="D213" s="20">
        <f aca="true" t="shared" si="101" ref="D213:I213">SUM(D214:D216)</f>
        <v>0</v>
      </c>
      <c r="E213" s="20">
        <f t="shared" si="101"/>
        <v>0</v>
      </c>
      <c r="F213" s="20">
        <f t="shared" si="101"/>
        <v>0</v>
      </c>
      <c r="G213" s="20">
        <f t="shared" si="101"/>
        <v>0</v>
      </c>
      <c r="H213" s="20">
        <f t="shared" si="101"/>
        <v>0</v>
      </c>
      <c r="I213" s="20">
        <f t="shared" si="101"/>
        <v>0</v>
      </c>
      <c r="J213" s="133">
        <f aca="true" t="shared" si="102" ref="J213:S213">SUM(J214:J216)</f>
        <v>0</v>
      </c>
      <c r="K213" s="158">
        <f t="shared" si="102"/>
        <v>0</v>
      </c>
      <c r="L213" s="158">
        <f t="shared" si="102"/>
        <v>0</v>
      </c>
      <c r="M213" s="158"/>
      <c r="N213" s="158">
        <f>SUM(N214:N216)</f>
        <v>0</v>
      </c>
      <c r="O213" s="158">
        <f t="shared" si="102"/>
        <v>0</v>
      </c>
      <c r="P213" s="158">
        <f t="shared" si="102"/>
        <v>0</v>
      </c>
      <c r="Q213" s="158">
        <f t="shared" si="102"/>
        <v>0</v>
      </c>
      <c r="R213" s="158">
        <f>SUM(R214:R216)</f>
        <v>0</v>
      </c>
      <c r="S213" s="159">
        <f t="shared" si="102"/>
        <v>0</v>
      </c>
    </row>
    <row r="214" spans="1:19" s="10" customFormat="1" ht="15.75" hidden="1">
      <c r="A214" s="38" t="s">
        <v>33</v>
      </c>
      <c r="B214" s="8">
        <v>211</v>
      </c>
      <c r="C214" s="56" t="s">
        <v>1</v>
      </c>
      <c r="D214" s="9"/>
      <c r="E214" s="9"/>
      <c r="F214" s="9"/>
      <c r="G214" s="9"/>
      <c r="H214" s="9"/>
      <c r="I214" s="9"/>
      <c r="J214" s="134"/>
      <c r="K214" s="143"/>
      <c r="L214" s="143"/>
      <c r="M214" s="143"/>
      <c r="N214" s="143"/>
      <c r="O214" s="143"/>
      <c r="P214" s="143"/>
      <c r="Q214" s="143"/>
      <c r="R214" s="143"/>
      <c r="S214" s="144"/>
    </row>
    <row r="215" spans="1:19" s="53" customFormat="1" ht="15.75" customHeight="1" hidden="1">
      <c r="A215" s="38" t="s">
        <v>33</v>
      </c>
      <c r="B215" s="8">
        <v>212</v>
      </c>
      <c r="C215" s="55" t="s">
        <v>2</v>
      </c>
      <c r="D215" s="21"/>
      <c r="E215" s="21"/>
      <c r="F215" s="21"/>
      <c r="G215" s="21"/>
      <c r="H215" s="21"/>
      <c r="I215" s="21"/>
      <c r="J215" s="134"/>
      <c r="K215" s="160"/>
      <c r="L215" s="160"/>
      <c r="M215" s="160"/>
      <c r="N215" s="160"/>
      <c r="O215" s="160"/>
      <c r="P215" s="160"/>
      <c r="Q215" s="160"/>
      <c r="R215" s="160"/>
      <c r="S215" s="161"/>
    </row>
    <row r="216" spans="1:19" s="10" customFormat="1" ht="15.75" hidden="1">
      <c r="A216" s="38" t="s">
        <v>33</v>
      </c>
      <c r="B216" s="8">
        <v>213</v>
      </c>
      <c r="C216" s="56" t="s">
        <v>3</v>
      </c>
      <c r="D216" s="9"/>
      <c r="E216" s="9"/>
      <c r="F216" s="9"/>
      <c r="G216" s="9"/>
      <c r="H216" s="9"/>
      <c r="I216" s="9"/>
      <c r="J216" s="134"/>
      <c r="K216" s="143"/>
      <c r="L216" s="143"/>
      <c r="M216" s="143"/>
      <c r="N216" s="143"/>
      <c r="O216" s="143"/>
      <c r="P216" s="143"/>
      <c r="Q216" s="143"/>
      <c r="R216" s="143"/>
      <c r="S216" s="144"/>
    </row>
    <row r="217" spans="1:19" s="10" customFormat="1" ht="15.75" hidden="1">
      <c r="A217" s="40" t="s">
        <v>73</v>
      </c>
      <c r="B217" s="5">
        <v>220</v>
      </c>
      <c r="C217" s="57" t="s">
        <v>4</v>
      </c>
      <c r="D217" s="6">
        <f aca="true" t="shared" si="103" ref="D217:I217">SUM(D218:D223)</f>
        <v>0</v>
      </c>
      <c r="E217" s="6">
        <f t="shared" si="103"/>
        <v>0</v>
      </c>
      <c r="F217" s="6">
        <f t="shared" si="103"/>
        <v>0</v>
      </c>
      <c r="G217" s="6">
        <f t="shared" si="103"/>
        <v>0</v>
      </c>
      <c r="H217" s="6">
        <f t="shared" si="103"/>
        <v>0</v>
      </c>
      <c r="I217" s="6">
        <f t="shared" si="103"/>
        <v>0</v>
      </c>
      <c r="J217" s="133">
        <f aca="true" t="shared" si="104" ref="J217:S217">SUM(J218:J223)</f>
        <v>0</v>
      </c>
      <c r="K217" s="141">
        <f t="shared" si="104"/>
        <v>0</v>
      </c>
      <c r="L217" s="141">
        <f t="shared" si="104"/>
        <v>0</v>
      </c>
      <c r="M217" s="141"/>
      <c r="N217" s="141">
        <f>SUM(N218:N223)</f>
        <v>0</v>
      </c>
      <c r="O217" s="141">
        <f t="shared" si="104"/>
        <v>0</v>
      </c>
      <c r="P217" s="141">
        <f t="shared" si="104"/>
        <v>0</v>
      </c>
      <c r="Q217" s="141">
        <f t="shared" si="104"/>
        <v>0</v>
      </c>
      <c r="R217" s="141">
        <f>SUM(R218:R223)</f>
        <v>0</v>
      </c>
      <c r="S217" s="142">
        <f t="shared" si="104"/>
        <v>0</v>
      </c>
    </row>
    <row r="218" spans="1:19" s="10" customFormat="1" ht="15.75" hidden="1">
      <c r="A218" s="38" t="s">
        <v>33</v>
      </c>
      <c r="B218" s="8">
        <v>221</v>
      </c>
      <c r="C218" s="56" t="s">
        <v>5</v>
      </c>
      <c r="D218" s="9"/>
      <c r="E218" s="9"/>
      <c r="F218" s="9"/>
      <c r="G218" s="9"/>
      <c r="H218" s="9"/>
      <c r="I218" s="9"/>
      <c r="J218" s="134"/>
      <c r="K218" s="143"/>
      <c r="L218" s="143"/>
      <c r="M218" s="143"/>
      <c r="N218" s="143"/>
      <c r="O218" s="143"/>
      <c r="P218" s="143"/>
      <c r="Q218" s="143"/>
      <c r="R218" s="143"/>
      <c r="S218" s="144"/>
    </row>
    <row r="219" spans="1:19" s="53" customFormat="1" ht="15.75" customHeight="1" hidden="1">
      <c r="A219" s="38" t="s">
        <v>33</v>
      </c>
      <c r="B219" s="8">
        <v>222</v>
      </c>
      <c r="C219" s="56" t="s">
        <v>6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134">
        <f aca="true" t="shared" si="105" ref="J219:J224">SUM(K219:S219)</f>
        <v>0</v>
      </c>
      <c r="K219" s="160"/>
      <c r="L219" s="160"/>
      <c r="M219" s="160"/>
      <c r="N219" s="160"/>
      <c r="O219" s="160"/>
      <c r="P219" s="160"/>
      <c r="Q219" s="160"/>
      <c r="R219" s="160"/>
      <c r="S219" s="161"/>
    </row>
    <row r="220" spans="1:19" s="10" customFormat="1" ht="15.75" hidden="1">
      <c r="A220" s="38" t="s">
        <v>33</v>
      </c>
      <c r="B220" s="8">
        <v>223</v>
      </c>
      <c r="C220" s="56" t="s">
        <v>7</v>
      </c>
      <c r="D220" s="18"/>
      <c r="E220" s="18"/>
      <c r="F220" s="18"/>
      <c r="G220" s="18"/>
      <c r="H220" s="18"/>
      <c r="I220" s="18"/>
      <c r="J220" s="134">
        <f t="shared" si="105"/>
        <v>0</v>
      </c>
      <c r="K220" s="143"/>
      <c r="L220" s="143"/>
      <c r="M220" s="143"/>
      <c r="N220" s="143"/>
      <c r="O220" s="143"/>
      <c r="P220" s="143"/>
      <c r="Q220" s="143"/>
      <c r="R220" s="143"/>
      <c r="S220" s="144"/>
    </row>
    <row r="221" spans="1:19" s="10" customFormat="1" ht="15.75" hidden="1">
      <c r="A221" s="38" t="s">
        <v>33</v>
      </c>
      <c r="B221" s="8">
        <v>224</v>
      </c>
      <c r="C221" s="56" t="s">
        <v>8</v>
      </c>
      <c r="D221" s="18"/>
      <c r="E221" s="18"/>
      <c r="F221" s="18"/>
      <c r="G221" s="18"/>
      <c r="H221" s="18"/>
      <c r="I221" s="18"/>
      <c r="J221" s="134">
        <f t="shared" si="105"/>
        <v>0</v>
      </c>
      <c r="K221" s="143"/>
      <c r="L221" s="143"/>
      <c r="M221" s="143"/>
      <c r="N221" s="143"/>
      <c r="O221" s="143"/>
      <c r="P221" s="143"/>
      <c r="Q221" s="143"/>
      <c r="R221" s="143"/>
      <c r="S221" s="144"/>
    </row>
    <row r="222" spans="1:19" s="10" customFormat="1" ht="15.75" hidden="1">
      <c r="A222" s="38" t="s">
        <v>33</v>
      </c>
      <c r="B222" s="8">
        <v>225</v>
      </c>
      <c r="C222" s="56" t="s">
        <v>9</v>
      </c>
      <c r="D222" s="18"/>
      <c r="E222" s="18"/>
      <c r="F222" s="18"/>
      <c r="G222" s="18"/>
      <c r="H222" s="18"/>
      <c r="I222" s="18"/>
      <c r="J222" s="134">
        <f t="shared" si="105"/>
        <v>0</v>
      </c>
      <c r="K222" s="143"/>
      <c r="L222" s="143"/>
      <c r="M222" s="143"/>
      <c r="N222" s="143"/>
      <c r="O222" s="143"/>
      <c r="P222" s="143"/>
      <c r="Q222" s="143"/>
      <c r="R222" s="143"/>
      <c r="S222" s="144"/>
    </row>
    <row r="223" spans="1:19" s="53" customFormat="1" ht="15.75" customHeight="1" hidden="1">
      <c r="A223" s="38" t="s">
        <v>33</v>
      </c>
      <c r="B223" s="8">
        <v>226</v>
      </c>
      <c r="C223" s="9" t="s">
        <v>10</v>
      </c>
      <c r="D223" s="21"/>
      <c r="E223" s="21"/>
      <c r="F223" s="21"/>
      <c r="G223" s="21"/>
      <c r="H223" s="21"/>
      <c r="I223" s="21"/>
      <c r="J223" s="134">
        <f t="shared" si="105"/>
        <v>0</v>
      </c>
      <c r="K223" s="160"/>
      <c r="L223" s="160"/>
      <c r="M223" s="160"/>
      <c r="N223" s="160"/>
      <c r="O223" s="160"/>
      <c r="P223" s="160"/>
      <c r="Q223" s="160"/>
      <c r="R223" s="160"/>
      <c r="S223" s="161"/>
    </row>
    <row r="224" spans="1:19" s="7" customFormat="1" ht="12" customHeight="1" hidden="1">
      <c r="A224" s="40" t="s">
        <v>33</v>
      </c>
      <c r="B224" s="5">
        <v>290</v>
      </c>
      <c r="C224" s="60" t="s">
        <v>12</v>
      </c>
      <c r="D224" s="6"/>
      <c r="E224" s="6"/>
      <c r="F224" s="6"/>
      <c r="G224" s="6"/>
      <c r="H224" s="6"/>
      <c r="I224" s="6"/>
      <c r="J224" s="134">
        <f t="shared" si="105"/>
        <v>0</v>
      </c>
      <c r="K224" s="141"/>
      <c r="L224" s="141"/>
      <c r="M224" s="141"/>
      <c r="N224" s="141"/>
      <c r="O224" s="141"/>
      <c r="P224" s="141"/>
      <c r="Q224" s="141"/>
      <c r="R224" s="141"/>
      <c r="S224" s="142"/>
    </row>
    <row r="225" spans="1:19" s="50" customFormat="1" ht="18.75">
      <c r="A225" s="245" t="s">
        <v>46</v>
      </c>
      <c r="B225" s="246"/>
      <c r="C225" s="247"/>
      <c r="D225" s="30"/>
      <c r="E225" s="30"/>
      <c r="F225" s="30"/>
      <c r="G225" s="30"/>
      <c r="H225" s="30"/>
      <c r="I225" s="30"/>
      <c r="J225" s="136"/>
      <c r="K225" s="130"/>
      <c r="L225" s="130"/>
      <c r="M225" s="130"/>
      <c r="N225" s="130"/>
      <c r="O225" s="130"/>
      <c r="P225" s="130"/>
      <c r="Q225" s="130"/>
      <c r="R225" s="130"/>
      <c r="S225" s="131"/>
    </row>
    <row r="226" spans="1:19" s="78" customFormat="1" ht="32.25" customHeight="1">
      <c r="A226" s="77" t="s">
        <v>137</v>
      </c>
      <c r="B226" s="91" t="s">
        <v>118</v>
      </c>
      <c r="C226" s="57" t="s">
        <v>44</v>
      </c>
      <c r="D226" s="20">
        <v>68</v>
      </c>
      <c r="E226" s="20">
        <v>7.4</v>
      </c>
      <c r="F226" s="20">
        <v>7</v>
      </c>
      <c r="G226" s="73">
        <f>SUM(D226:F226)</f>
        <v>82.4</v>
      </c>
      <c r="H226" s="20"/>
      <c r="I226" s="209">
        <v>110</v>
      </c>
      <c r="J226" s="133">
        <f>SUM(K226:S226)</f>
        <v>54.5</v>
      </c>
      <c r="K226" s="158">
        <v>30</v>
      </c>
      <c r="L226" s="158">
        <v>24.5</v>
      </c>
      <c r="M226" s="158"/>
      <c r="N226" s="158"/>
      <c r="O226" s="158"/>
      <c r="P226" s="158"/>
      <c r="Q226" s="158"/>
      <c r="R226" s="158"/>
      <c r="S226" s="159"/>
    </row>
    <row r="227" spans="1:19" s="51" customFormat="1" ht="15.75" hidden="1">
      <c r="A227" s="42" t="s">
        <v>47</v>
      </c>
      <c r="B227" s="22" t="s">
        <v>48</v>
      </c>
      <c r="C227" s="33" t="s">
        <v>74</v>
      </c>
      <c r="D227" s="21"/>
      <c r="E227" s="190"/>
      <c r="F227" s="190"/>
      <c r="G227" s="23">
        <f>SUM(D227:F227)</f>
        <v>0</v>
      </c>
      <c r="H227" s="190"/>
      <c r="I227" s="215">
        <v>0</v>
      </c>
      <c r="J227" s="134"/>
      <c r="K227" s="160"/>
      <c r="L227" s="160"/>
      <c r="M227" s="160"/>
      <c r="N227" s="160"/>
      <c r="O227" s="160"/>
      <c r="P227" s="160"/>
      <c r="Q227" s="160"/>
      <c r="R227" s="160"/>
      <c r="S227" s="161"/>
    </row>
    <row r="228" spans="1:19" s="51" customFormat="1" ht="15.75" customHeight="1" hidden="1">
      <c r="A228" s="42" t="s">
        <v>47</v>
      </c>
      <c r="B228" s="22" t="s">
        <v>37</v>
      </c>
      <c r="C228" s="33" t="s">
        <v>74</v>
      </c>
      <c r="D228" s="21">
        <v>5</v>
      </c>
      <c r="E228" s="190"/>
      <c r="F228" s="190"/>
      <c r="G228" s="23">
        <f>SUM(D228:F228)</f>
        <v>5</v>
      </c>
      <c r="H228" s="190"/>
      <c r="I228" s="215">
        <v>0</v>
      </c>
      <c r="J228" s="134"/>
      <c r="K228" s="160"/>
      <c r="L228" s="160"/>
      <c r="M228" s="160"/>
      <c r="N228" s="160"/>
      <c r="O228" s="160"/>
      <c r="P228" s="160"/>
      <c r="Q228" s="160"/>
      <c r="R228" s="160"/>
      <c r="S228" s="161"/>
    </row>
    <row r="229" spans="1:19" s="51" customFormat="1" ht="15.75" hidden="1">
      <c r="A229" s="42" t="s">
        <v>47</v>
      </c>
      <c r="B229" s="22" t="s">
        <v>55</v>
      </c>
      <c r="C229" s="33" t="s">
        <v>74</v>
      </c>
      <c r="D229" s="21"/>
      <c r="E229" s="21"/>
      <c r="F229" s="21"/>
      <c r="G229" s="23">
        <f>SUM(D229:F229)</f>
        <v>0</v>
      </c>
      <c r="H229" s="21"/>
      <c r="I229" s="215"/>
      <c r="J229" s="134"/>
      <c r="K229" s="160"/>
      <c r="L229" s="160"/>
      <c r="M229" s="160"/>
      <c r="N229" s="160"/>
      <c r="O229" s="160"/>
      <c r="P229" s="160"/>
      <c r="Q229" s="160"/>
      <c r="R229" s="160"/>
      <c r="S229" s="161"/>
    </row>
    <row r="230" spans="1:19" s="52" customFormat="1" ht="18.75">
      <c r="A230" s="239" t="s">
        <v>49</v>
      </c>
      <c r="B230" s="240"/>
      <c r="C230" s="240"/>
      <c r="D230" s="27">
        <f aca="true" t="shared" si="106" ref="D230:S230">SUM(D226:D229)</f>
        <v>73</v>
      </c>
      <c r="E230" s="27">
        <f t="shared" si="106"/>
        <v>7.4</v>
      </c>
      <c r="F230" s="27">
        <f t="shared" si="106"/>
        <v>7</v>
      </c>
      <c r="G230" s="27">
        <f t="shared" si="106"/>
        <v>87.4</v>
      </c>
      <c r="H230" s="27">
        <f t="shared" si="106"/>
        <v>0</v>
      </c>
      <c r="I230" s="212">
        <f>SUM(I226:I229)</f>
        <v>110</v>
      </c>
      <c r="J230" s="136">
        <f t="shared" si="106"/>
        <v>54.5</v>
      </c>
      <c r="K230" s="154">
        <f t="shared" si="106"/>
        <v>30</v>
      </c>
      <c r="L230" s="154">
        <f t="shared" si="106"/>
        <v>24.5</v>
      </c>
      <c r="M230" s="154">
        <f t="shared" si="106"/>
        <v>0</v>
      </c>
      <c r="N230" s="154">
        <f t="shared" si="106"/>
        <v>0</v>
      </c>
      <c r="O230" s="154">
        <f t="shared" si="106"/>
        <v>0</v>
      </c>
      <c r="P230" s="154">
        <f t="shared" si="106"/>
        <v>0</v>
      </c>
      <c r="Q230" s="154">
        <f t="shared" si="106"/>
        <v>0</v>
      </c>
      <c r="R230" s="154">
        <f t="shared" si="106"/>
        <v>0</v>
      </c>
      <c r="S230" s="155">
        <f t="shared" si="106"/>
        <v>0</v>
      </c>
    </row>
    <row r="231" spans="1:19" ht="19.5" customHeight="1">
      <c r="A231" s="34" t="s">
        <v>98</v>
      </c>
      <c r="B231" s="3"/>
      <c r="C231" s="4"/>
      <c r="D231" s="4"/>
      <c r="E231" s="4"/>
      <c r="F231" s="4"/>
      <c r="G231" s="4"/>
      <c r="H231" s="4"/>
      <c r="I231" s="4"/>
      <c r="J231" s="140"/>
      <c r="K231" s="164"/>
      <c r="L231" s="164"/>
      <c r="M231" s="164"/>
      <c r="N231" s="164"/>
      <c r="O231" s="164"/>
      <c r="P231" s="164"/>
      <c r="Q231" s="164"/>
      <c r="R231" s="164"/>
      <c r="S231" s="165"/>
    </row>
    <row r="232" spans="1:19" ht="19.5" customHeight="1" hidden="1">
      <c r="A232" s="38" t="s">
        <v>99</v>
      </c>
      <c r="B232" s="67">
        <v>212</v>
      </c>
      <c r="C232" s="66" t="s">
        <v>2</v>
      </c>
      <c r="D232" s="66">
        <v>0</v>
      </c>
      <c r="E232" s="66">
        <v>0</v>
      </c>
      <c r="F232" s="66">
        <v>0</v>
      </c>
      <c r="G232" s="66">
        <v>0</v>
      </c>
      <c r="H232" s="66">
        <v>0</v>
      </c>
      <c r="I232" s="66">
        <v>0</v>
      </c>
      <c r="J232" s="134">
        <f aca="true" t="shared" si="107" ref="J232:J238">SUM(K232:S232)</f>
        <v>0</v>
      </c>
      <c r="K232" s="170"/>
      <c r="L232" s="170"/>
      <c r="M232" s="170"/>
      <c r="N232" s="170"/>
      <c r="O232" s="170"/>
      <c r="P232" s="170"/>
      <c r="Q232" s="170"/>
      <c r="R232" s="170"/>
      <c r="S232" s="171"/>
    </row>
    <row r="233" spans="1:19" ht="19.5" customHeight="1">
      <c r="A233" s="38" t="s">
        <v>99</v>
      </c>
      <c r="B233" s="67">
        <v>222</v>
      </c>
      <c r="C233" s="66" t="s">
        <v>6</v>
      </c>
      <c r="D233" s="66">
        <v>0</v>
      </c>
      <c r="E233" s="188">
        <v>0</v>
      </c>
      <c r="F233" s="188">
        <v>0</v>
      </c>
      <c r="G233" s="23">
        <f aca="true" t="shared" si="108" ref="G233:G238">SUM(D233:F233)</f>
        <v>0</v>
      </c>
      <c r="H233" s="188">
        <v>0</v>
      </c>
      <c r="I233" s="208">
        <v>15</v>
      </c>
      <c r="J233" s="134">
        <f t="shared" si="107"/>
        <v>0</v>
      </c>
      <c r="K233" s="172">
        <v>0</v>
      </c>
      <c r="L233" s="170"/>
      <c r="M233" s="170"/>
      <c r="N233" s="170"/>
      <c r="O233" s="170"/>
      <c r="P233" s="170"/>
      <c r="Q233" s="170"/>
      <c r="R233" s="170"/>
      <c r="S233" s="171"/>
    </row>
    <row r="234" spans="1:19" ht="19.5" customHeight="1">
      <c r="A234" s="38" t="s">
        <v>99</v>
      </c>
      <c r="B234" s="67">
        <v>290</v>
      </c>
      <c r="C234" s="66" t="s">
        <v>12</v>
      </c>
      <c r="D234" s="66">
        <v>10</v>
      </c>
      <c r="E234" s="188">
        <v>0</v>
      </c>
      <c r="F234" s="188">
        <v>0</v>
      </c>
      <c r="G234" s="23">
        <f t="shared" si="108"/>
        <v>10</v>
      </c>
      <c r="H234" s="188">
        <v>0</v>
      </c>
      <c r="I234" s="208">
        <v>15</v>
      </c>
      <c r="J234" s="134">
        <f t="shared" si="107"/>
        <v>5</v>
      </c>
      <c r="K234" s="172">
        <v>5</v>
      </c>
      <c r="L234" s="170"/>
      <c r="M234" s="170"/>
      <c r="N234" s="170"/>
      <c r="O234" s="170"/>
      <c r="P234" s="170"/>
      <c r="Q234" s="170"/>
      <c r="R234" s="170"/>
      <c r="S234" s="171"/>
    </row>
    <row r="235" spans="1:19" ht="19.5" customHeight="1" hidden="1">
      <c r="A235" s="38" t="s">
        <v>99</v>
      </c>
      <c r="B235" s="67"/>
      <c r="C235" s="66"/>
      <c r="D235" s="65"/>
      <c r="E235" s="65"/>
      <c r="F235" s="65"/>
      <c r="G235" s="23">
        <f t="shared" si="108"/>
        <v>0</v>
      </c>
      <c r="H235" s="65"/>
      <c r="I235" s="223"/>
      <c r="J235" s="134">
        <f t="shared" si="107"/>
        <v>0</v>
      </c>
      <c r="K235" s="173"/>
      <c r="L235" s="170"/>
      <c r="M235" s="170"/>
      <c r="N235" s="170"/>
      <c r="O235" s="170"/>
      <c r="P235" s="170"/>
      <c r="Q235" s="170"/>
      <c r="R235" s="170"/>
      <c r="S235" s="171"/>
    </row>
    <row r="236" spans="1:19" s="70" customFormat="1" ht="19.5" customHeight="1" hidden="1">
      <c r="A236" s="40" t="s">
        <v>99</v>
      </c>
      <c r="B236" s="68">
        <v>300</v>
      </c>
      <c r="C236" s="69" t="s">
        <v>13</v>
      </c>
      <c r="D236" s="71">
        <f>SUM(D237:D238)</f>
        <v>150</v>
      </c>
      <c r="E236" s="71">
        <f>SUM(E237:E238)</f>
        <v>0</v>
      </c>
      <c r="F236" s="71">
        <f>SUM(F237:F238)</f>
        <v>0</v>
      </c>
      <c r="G236" s="23">
        <f t="shared" si="108"/>
        <v>150</v>
      </c>
      <c r="H236" s="71">
        <f>SUM(H237:H238)</f>
        <v>0</v>
      </c>
      <c r="I236" s="224">
        <f>SUM(I237:I238)</f>
        <v>0</v>
      </c>
      <c r="J236" s="134">
        <f t="shared" si="107"/>
        <v>0</v>
      </c>
      <c r="K236" s="174"/>
      <c r="L236" s="175"/>
      <c r="M236" s="175"/>
      <c r="N236" s="175"/>
      <c r="O236" s="175"/>
      <c r="P236" s="175"/>
      <c r="Q236" s="175"/>
      <c r="R236" s="175"/>
      <c r="S236" s="176"/>
    </row>
    <row r="237" spans="1:19" s="10" customFormat="1" ht="20.25" customHeight="1" hidden="1">
      <c r="A237" s="38" t="s">
        <v>99</v>
      </c>
      <c r="B237" s="8">
        <v>310</v>
      </c>
      <c r="C237" s="56" t="s">
        <v>14</v>
      </c>
      <c r="D237" s="18">
        <v>150</v>
      </c>
      <c r="E237" s="183">
        <v>0</v>
      </c>
      <c r="F237" s="183">
        <v>0</v>
      </c>
      <c r="G237" s="23">
        <f t="shared" si="108"/>
        <v>150</v>
      </c>
      <c r="H237" s="183"/>
      <c r="I237" s="210">
        <v>0</v>
      </c>
      <c r="J237" s="134">
        <f t="shared" si="107"/>
        <v>0</v>
      </c>
      <c r="K237" s="143"/>
      <c r="L237" s="143"/>
      <c r="M237" s="143"/>
      <c r="N237" s="143"/>
      <c r="O237" s="143"/>
      <c r="P237" s="143"/>
      <c r="Q237" s="143"/>
      <c r="R237" s="143"/>
      <c r="S237" s="144"/>
    </row>
    <row r="238" spans="1:19" s="10" customFormat="1" ht="20.25" customHeight="1" hidden="1">
      <c r="A238" s="38" t="s">
        <v>99</v>
      </c>
      <c r="B238" s="8">
        <v>340</v>
      </c>
      <c r="C238" s="56" t="s">
        <v>15</v>
      </c>
      <c r="D238" s="18">
        <v>0</v>
      </c>
      <c r="E238" s="18">
        <v>0</v>
      </c>
      <c r="F238" s="18">
        <v>0</v>
      </c>
      <c r="G238" s="23">
        <f t="shared" si="108"/>
        <v>0</v>
      </c>
      <c r="H238" s="18"/>
      <c r="I238" s="210"/>
      <c r="J238" s="134">
        <f t="shared" si="107"/>
        <v>0</v>
      </c>
      <c r="K238" s="143"/>
      <c r="L238" s="143"/>
      <c r="M238" s="143"/>
      <c r="N238" s="143"/>
      <c r="O238" s="143"/>
      <c r="P238" s="143"/>
      <c r="Q238" s="143"/>
      <c r="R238" s="143"/>
      <c r="S238" s="144"/>
    </row>
    <row r="239" spans="1:19" s="29" customFormat="1" ht="18.75">
      <c r="A239" s="239" t="s">
        <v>35</v>
      </c>
      <c r="B239" s="240"/>
      <c r="C239" s="240"/>
      <c r="D239" s="26">
        <f aca="true" t="shared" si="109" ref="D239:S239">SUM(D232:D236)</f>
        <v>160</v>
      </c>
      <c r="E239" s="26">
        <f t="shared" si="109"/>
        <v>0</v>
      </c>
      <c r="F239" s="26">
        <f t="shared" si="109"/>
        <v>0</v>
      </c>
      <c r="G239" s="26">
        <f t="shared" si="109"/>
        <v>160</v>
      </c>
      <c r="H239" s="26">
        <f t="shared" si="109"/>
        <v>0</v>
      </c>
      <c r="I239" s="212">
        <f t="shared" si="109"/>
        <v>30</v>
      </c>
      <c r="J239" s="136">
        <f t="shared" si="109"/>
        <v>5</v>
      </c>
      <c r="K239" s="154">
        <f t="shared" si="109"/>
        <v>5</v>
      </c>
      <c r="L239" s="154">
        <f t="shared" si="109"/>
        <v>0</v>
      </c>
      <c r="M239" s="154">
        <f t="shared" si="109"/>
        <v>0</v>
      </c>
      <c r="N239" s="154">
        <f t="shared" si="109"/>
        <v>0</v>
      </c>
      <c r="O239" s="154">
        <f t="shared" si="109"/>
        <v>0</v>
      </c>
      <c r="P239" s="154">
        <f t="shared" si="109"/>
        <v>0</v>
      </c>
      <c r="Q239" s="154">
        <f t="shared" si="109"/>
        <v>0</v>
      </c>
      <c r="R239" s="154">
        <f t="shared" si="109"/>
        <v>0</v>
      </c>
      <c r="S239" s="155">
        <f t="shared" si="109"/>
        <v>0</v>
      </c>
    </row>
    <row r="240" spans="1:19" s="29" customFormat="1" ht="18.75">
      <c r="A240" s="245" t="s">
        <v>149</v>
      </c>
      <c r="B240" s="246"/>
      <c r="C240" s="247"/>
      <c r="D240" s="32"/>
      <c r="E240" s="32"/>
      <c r="F240" s="32"/>
      <c r="G240" s="32"/>
      <c r="H240" s="32"/>
      <c r="I240" s="32"/>
      <c r="J240" s="136"/>
      <c r="K240" s="130"/>
      <c r="L240" s="130"/>
      <c r="M240" s="130"/>
      <c r="N240" s="130"/>
      <c r="O240" s="130"/>
      <c r="P240" s="130"/>
      <c r="Q240" s="130"/>
      <c r="R240" s="130"/>
      <c r="S240" s="131"/>
    </row>
    <row r="241" spans="1:19" s="29" customFormat="1" ht="18.75">
      <c r="A241" s="42" t="s">
        <v>151</v>
      </c>
      <c r="B241" s="22" t="s">
        <v>150</v>
      </c>
      <c r="C241" s="56" t="s">
        <v>11</v>
      </c>
      <c r="D241" s="23"/>
      <c r="E241" s="23"/>
      <c r="F241" s="23"/>
      <c r="G241" s="23"/>
      <c r="H241" s="23"/>
      <c r="I241" s="23"/>
      <c r="J241" s="136">
        <f>SUM(K241:S241)</f>
        <v>0</v>
      </c>
      <c r="K241" s="177"/>
      <c r="L241" s="177"/>
      <c r="M241" s="177"/>
      <c r="N241" s="177"/>
      <c r="O241" s="177"/>
      <c r="P241" s="177"/>
      <c r="Q241" s="177"/>
      <c r="R241" s="177"/>
      <c r="S241" s="178"/>
    </row>
    <row r="242" spans="1:19" s="29" customFormat="1" ht="18.75">
      <c r="A242" s="239" t="s">
        <v>101</v>
      </c>
      <c r="B242" s="240"/>
      <c r="C242" s="240"/>
      <c r="D242" s="26">
        <f aca="true" t="shared" si="110" ref="D242:S242">SUM(D241:D241)</f>
        <v>0</v>
      </c>
      <c r="E242" s="26">
        <f t="shared" si="110"/>
        <v>0</v>
      </c>
      <c r="F242" s="26">
        <f t="shared" si="110"/>
        <v>0</v>
      </c>
      <c r="G242" s="26">
        <f t="shared" si="110"/>
        <v>0</v>
      </c>
      <c r="H242" s="26">
        <f t="shared" si="110"/>
        <v>0</v>
      </c>
      <c r="I242" s="154">
        <f t="shared" si="110"/>
        <v>0</v>
      </c>
      <c r="J242" s="136">
        <f t="shared" si="110"/>
        <v>0</v>
      </c>
      <c r="K242" s="154">
        <f t="shared" si="110"/>
        <v>0</v>
      </c>
      <c r="L242" s="154">
        <f t="shared" si="110"/>
        <v>0</v>
      </c>
      <c r="M242" s="154">
        <f t="shared" si="110"/>
        <v>0</v>
      </c>
      <c r="N242" s="154">
        <f t="shared" si="110"/>
        <v>0</v>
      </c>
      <c r="O242" s="154">
        <f t="shared" si="110"/>
        <v>0</v>
      </c>
      <c r="P242" s="154">
        <f t="shared" si="110"/>
        <v>0</v>
      </c>
      <c r="Q242" s="154">
        <f t="shared" si="110"/>
        <v>0</v>
      </c>
      <c r="R242" s="154">
        <f t="shared" si="110"/>
        <v>0</v>
      </c>
      <c r="S242" s="155">
        <f t="shared" si="110"/>
        <v>0</v>
      </c>
    </row>
    <row r="243" spans="1:19" s="28" customFormat="1" ht="22.5" customHeight="1">
      <c r="A243" s="43"/>
      <c r="B243" s="31"/>
      <c r="C243" s="30" t="s">
        <v>40</v>
      </c>
      <c r="D243" s="32">
        <f aca="true" t="shared" si="111" ref="D243:S243">SUM(D100,D116,D177,D190,D230,D239,D134,D124,D211,D182,D242)</f>
        <v>7726.7</v>
      </c>
      <c r="E243" s="32">
        <f t="shared" si="111"/>
        <v>498.7</v>
      </c>
      <c r="F243" s="32">
        <f t="shared" si="111"/>
        <v>1664.8</v>
      </c>
      <c r="G243" s="32">
        <f t="shared" si="111"/>
        <v>9890.199999999999</v>
      </c>
      <c r="H243" s="32">
        <f t="shared" si="111"/>
        <v>0</v>
      </c>
      <c r="I243" s="130">
        <f t="shared" si="111"/>
        <v>10043.5</v>
      </c>
      <c r="J243" s="222">
        <f>SUM(J100,J116,J177,J190,J230,J239,J134,J124,J211,J182,J242)+0.1</f>
        <v>6523.2</v>
      </c>
      <c r="K243" s="130">
        <f t="shared" si="111"/>
        <v>749.2</v>
      </c>
      <c r="L243" s="130">
        <f t="shared" si="111"/>
        <v>1367.2</v>
      </c>
      <c r="M243" s="130">
        <f>SUM(M100,M116,M177,M190,M230,M239,M134,M124,M211,M182,M242)</f>
        <v>1174.1</v>
      </c>
      <c r="N243" s="130">
        <f t="shared" si="111"/>
        <v>2684</v>
      </c>
      <c r="O243" s="130">
        <f t="shared" si="111"/>
        <v>0</v>
      </c>
      <c r="P243" s="130">
        <f t="shared" si="111"/>
        <v>0.7</v>
      </c>
      <c r="Q243" s="130">
        <f t="shared" si="111"/>
        <v>368</v>
      </c>
      <c r="R243" s="130">
        <f t="shared" si="111"/>
        <v>94.99999999999999</v>
      </c>
      <c r="S243" s="131">
        <f t="shared" si="111"/>
        <v>84.9</v>
      </c>
    </row>
    <row r="244" spans="1:19" s="10" customFormat="1" ht="17.25" customHeight="1">
      <c r="A244" s="44"/>
      <c r="B244" s="8">
        <v>211</v>
      </c>
      <c r="C244" s="56" t="s">
        <v>1</v>
      </c>
      <c r="D244" s="18">
        <f aca="true" t="shared" si="112" ref="D244:I244">SUM(D31,D35,D52,D103,D193,D214,D75,D127)</f>
        <v>3180</v>
      </c>
      <c r="E244" s="18">
        <f t="shared" si="112"/>
        <v>313.9</v>
      </c>
      <c r="F244" s="18">
        <f t="shared" si="112"/>
        <v>423.70000000000005</v>
      </c>
      <c r="G244" s="18">
        <f t="shared" si="112"/>
        <v>3917.6000000000004</v>
      </c>
      <c r="H244" s="18">
        <f t="shared" si="112"/>
        <v>0</v>
      </c>
      <c r="I244" s="143">
        <f t="shared" si="112"/>
        <v>5173.900000000001</v>
      </c>
      <c r="J244" s="134">
        <f aca="true" t="shared" si="113" ref="J244:S244">SUM(J31,J35,J52,J103,J193,J214,J75,J127)</f>
        <v>3933.5000000000005</v>
      </c>
      <c r="K244" s="143">
        <f t="shared" si="113"/>
        <v>200.2</v>
      </c>
      <c r="L244" s="143">
        <f t="shared" si="113"/>
        <v>1000.7</v>
      </c>
      <c r="M244" s="143">
        <f t="shared" si="113"/>
        <v>307.5</v>
      </c>
      <c r="N244" s="143">
        <f t="shared" si="113"/>
        <v>2294.2000000000003</v>
      </c>
      <c r="O244" s="143">
        <f t="shared" si="113"/>
        <v>0</v>
      </c>
      <c r="P244" s="143">
        <f t="shared" si="113"/>
        <v>0</v>
      </c>
      <c r="Q244" s="143">
        <f t="shared" si="113"/>
        <v>0</v>
      </c>
      <c r="R244" s="143">
        <f t="shared" si="113"/>
        <v>68.8</v>
      </c>
      <c r="S244" s="144">
        <f t="shared" si="113"/>
        <v>62.1</v>
      </c>
    </row>
    <row r="245" spans="1:19" s="10" customFormat="1" ht="15.75">
      <c r="A245" s="44"/>
      <c r="B245" s="8">
        <v>212</v>
      </c>
      <c r="C245" s="56" t="s">
        <v>2</v>
      </c>
      <c r="D245" s="18">
        <f aca="true" t="shared" si="114" ref="D245:I245">SUM(D55,D104,D215,D196,D76,D36,D184,D232,)</f>
        <v>4</v>
      </c>
      <c r="E245" s="18">
        <f t="shared" si="114"/>
        <v>0</v>
      </c>
      <c r="F245" s="18">
        <f t="shared" si="114"/>
        <v>1</v>
      </c>
      <c r="G245" s="18">
        <f t="shared" si="114"/>
        <v>5</v>
      </c>
      <c r="H245" s="18">
        <f t="shared" si="114"/>
        <v>0</v>
      </c>
      <c r="I245" s="143">
        <f t="shared" si="114"/>
        <v>140</v>
      </c>
      <c r="J245" s="134">
        <f aca="true" t="shared" si="115" ref="J245:S245">SUM(J55,J104,J215,J196,J76,J36,J184,J232,)</f>
        <v>5</v>
      </c>
      <c r="K245" s="143">
        <f t="shared" si="115"/>
        <v>0</v>
      </c>
      <c r="L245" s="143">
        <f t="shared" si="115"/>
        <v>5</v>
      </c>
      <c r="M245" s="143">
        <f t="shared" si="115"/>
        <v>0</v>
      </c>
      <c r="N245" s="143">
        <f t="shared" si="115"/>
        <v>0</v>
      </c>
      <c r="O245" s="143">
        <f t="shared" si="115"/>
        <v>0</v>
      </c>
      <c r="P245" s="143">
        <f t="shared" si="115"/>
        <v>0</v>
      </c>
      <c r="Q245" s="143">
        <f t="shared" si="115"/>
        <v>0</v>
      </c>
      <c r="R245" s="143">
        <f t="shared" si="115"/>
        <v>0</v>
      </c>
      <c r="S245" s="144">
        <f t="shared" si="115"/>
        <v>0</v>
      </c>
    </row>
    <row r="246" spans="1:19" s="10" customFormat="1" ht="15.75">
      <c r="A246" s="44"/>
      <c r="B246" s="8">
        <v>213</v>
      </c>
      <c r="C246" s="56" t="s">
        <v>3</v>
      </c>
      <c r="D246" s="18">
        <f aca="true" t="shared" si="116" ref="D246:I246">SUM(D32,D37,D56,D105,D197,D216,D77,D128)</f>
        <v>950.7</v>
      </c>
      <c r="E246" s="18">
        <f t="shared" si="116"/>
        <v>94.70000000000002</v>
      </c>
      <c r="F246" s="18">
        <f t="shared" si="116"/>
        <v>127.2</v>
      </c>
      <c r="G246" s="18">
        <f t="shared" si="116"/>
        <v>1172.6</v>
      </c>
      <c r="H246" s="18">
        <f t="shared" si="116"/>
        <v>0</v>
      </c>
      <c r="I246" s="143">
        <f t="shared" si="116"/>
        <v>1562.5000000000002</v>
      </c>
      <c r="J246" s="134">
        <f aca="true" t="shared" si="117" ref="J246:S246">SUM(J32,J37,J56,J105,J197,J216,J77,J128)</f>
        <v>830.4</v>
      </c>
      <c r="K246" s="143">
        <f t="shared" si="117"/>
        <v>60.4</v>
      </c>
      <c r="L246" s="143">
        <f t="shared" si="117"/>
        <v>296</v>
      </c>
      <c r="M246" s="143">
        <f t="shared" si="117"/>
        <v>44.5</v>
      </c>
      <c r="N246" s="143">
        <f t="shared" si="117"/>
        <v>389.8</v>
      </c>
      <c r="O246" s="143">
        <f t="shared" si="117"/>
        <v>0</v>
      </c>
      <c r="P246" s="143">
        <f t="shared" si="117"/>
        <v>0</v>
      </c>
      <c r="Q246" s="143">
        <f t="shared" si="117"/>
        <v>0</v>
      </c>
      <c r="R246" s="143">
        <f t="shared" si="117"/>
        <v>20.9</v>
      </c>
      <c r="S246" s="144">
        <f t="shared" si="117"/>
        <v>18.8</v>
      </c>
    </row>
    <row r="247" spans="1:19" s="10" customFormat="1" ht="15.75">
      <c r="A247" s="44"/>
      <c r="B247" s="8">
        <v>221</v>
      </c>
      <c r="C247" s="56" t="s">
        <v>5</v>
      </c>
      <c r="D247" s="18">
        <f aca="true" t="shared" si="118" ref="D247:I247">SUM(D107,D60,D201,D218,D79,D39)</f>
        <v>14</v>
      </c>
      <c r="E247" s="18">
        <f t="shared" si="118"/>
        <v>1</v>
      </c>
      <c r="F247" s="18">
        <f t="shared" si="118"/>
        <v>8</v>
      </c>
      <c r="G247" s="18">
        <f t="shared" si="118"/>
        <v>23</v>
      </c>
      <c r="H247" s="18">
        <f t="shared" si="118"/>
        <v>0</v>
      </c>
      <c r="I247" s="143">
        <f t="shared" si="118"/>
        <v>27.5</v>
      </c>
      <c r="J247" s="134">
        <f aca="true" t="shared" si="119" ref="J247:S247">SUM(J107,J60,J201,J218,J79,J39)</f>
        <v>22.5</v>
      </c>
      <c r="K247" s="143">
        <f t="shared" si="119"/>
        <v>20</v>
      </c>
      <c r="L247" s="143">
        <f t="shared" si="119"/>
        <v>0</v>
      </c>
      <c r="M247" s="143">
        <f t="shared" si="119"/>
        <v>0</v>
      </c>
      <c r="N247" s="143">
        <f t="shared" si="119"/>
        <v>0</v>
      </c>
      <c r="O247" s="143">
        <f t="shared" si="119"/>
        <v>0</v>
      </c>
      <c r="P247" s="143">
        <f t="shared" si="119"/>
        <v>0</v>
      </c>
      <c r="Q247" s="143">
        <f t="shared" si="119"/>
        <v>0</v>
      </c>
      <c r="R247" s="143">
        <f t="shared" si="119"/>
        <v>2.5</v>
      </c>
      <c r="S247" s="144">
        <f t="shared" si="119"/>
        <v>0</v>
      </c>
    </row>
    <row r="248" spans="1:19" s="10" customFormat="1" ht="15.75">
      <c r="A248" s="44"/>
      <c r="B248" s="8">
        <v>222</v>
      </c>
      <c r="C248" s="56" t="s">
        <v>6</v>
      </c>
      <c r="D248" s="18">
        <f aca="true" t="shared" si="120" ref="D248:I248">SUM(D61,D108,D219,D202,D40,D80,D185,D171,D233,)</f>
        <v>12</v>
      </c>
      <c r="E248" s="18">
        <f t="shared" si="120"/>
        <v>0</v>
      </c>
      <c r="F248" s="18">
        <f t="shared" si="120"/>
        <v>5</v>
      </c>
      <c r="G248" s="18">
        <f t="shared" si="120"/>
        <v>17</v>
      </c>
      <c r="H248" s="18">
        <f t="shared" si="120"/>
        <v>0</v>
      </c>
      <c r="I248" s="143">
        <f t="shared" si="120"/>
        <v>22</v>
      </c>
      <c r="J248" s="134">
        <f aca="true" t="shared" si="121" ref="J248:S248">SUM(J61,J108,J219,J202,J40,J80,J185,J171,J233,)</f>
        <v>8</v>
      </c>
      <c r="K248" s="143">
        <f t="shared" si="121"/>
        <v>6</v>
      </c>
      <c r="L248" s="143">
        <f t="shared" si="121"/>
        <v>0</v>
      </c>
      <c r="M248" s="143">
        <f t="shared" si="121"/>
        <v>0</v>
      </c>
      <c r="N248" s="143">
        <f t="shared" si="121"/>
        <v>0</v>
      </c>
      <c r="O248" s="143">
        <f t="shared" si="121"/>
        <v>0</v>
      </c>
      <c r="P248" s="143">
        <f t="shared" si="121"/>
        <v>0</v>
      </c>
      <c r="Q248" s="143">
        <f t="shared" si="121"/>
        <v>0</v>
      </c>
      <c r="R248" s="143">
        <f t="shared" si="121"/>
        <v>2</v>
      </c>
      <c r="S248" s="144">
        <f t="shared" si="121"/>
        <v>0</v>
      </c>
    </row>
    <row r="249" spans="1:19" s="10" customFormat="1" ht="15.75">
      <c r="A249" s="44"/>
      <c r="B249" s="8">
        <v>223</v>
      </c>
      <c r="C249" s="56" t="s">
        <v>7</v>
      </c>
      <c r="D249" s="18">
        <f aca="true" t="shared" si="122" ref="D249:S249">SUM(D62,D109,D160,D203,D220,D81,D41)</f>
        <v>422</v>
      </c>
      <c r="E249" s="18">
        <f t="shared" si="122"/>
        <v>17.7</v>
      </c>
      <c r="F249" s="18">
        <f t="shared" si="122"/>
        <v>107</v>
      </c>
      <c r="G249" s="18">
        <f t="shared" si="122"/>
        <v>546.7</v>
      </c>
      <c r="H249" s="18">
        <f t="shared" si="122"/>
        <v>0</v>
      </c>
      <c r="I249" s="143">
        <f t="shared" si="122"/>
        <v>731</v>
      </c>
      <c r="J249" s="134">
        <f t="shared" si="122"/>
        <v>212</v>
      </c>
      <c r="K249" s="143">
        <f t="shared" si="122"/>
        <v>212</v>
      </c>
      <c r="L249" s="143">
        <f t="shared" si="122"/>
        <v>0</v>
      </c>
      <c r="M249" s="143">
        <f t="shared" si="122"/>
        <v>0</v>
      </c>
      <c r="N249" s="143">
        <f t="shared" si="122"/>
        <v>0</v>
      </c>
      <c r="O249" s="143">
        <f t="shared" si="122"/>
        <v>0</v>
      </c>
      <c r="P249" s="143">
        <f t="shared" si="122"/>
        <v>0</v>
      </c>
      <c r="Q249" s="143">
        <f t="shared" si="122"/>
        <v>0</v>
      </c>
      <c r="R249" s="143">
        <f t="shared" si="122"/>
        <v>0</v>
      </c>
      <c r="S249" s="144">
        <f t="shared" si="122"/>
        <v>0</v>
      </c>
    </row>
    <row r="250" spans="1:19" s="10" customFormat="1" ht="15.75" hidden="1">
      <c r="A250" s="44"/>
      <c r="B250" s="8">
        <v>224</v>
      </c>
      <c r="C250" s="56" t="s">
        <v>8</v>
      </c>
      <c r="D250" s="18">
        <f aca="true" t="shared" si="123" ref="D250:S250">SUM(D63,D221,D82,D42,D204,D110)</f>
        <v>0</v>
      </c>
      <c r="E250" s="18">
        <f t="shared" si="123"/>
        <v>0</v>
      </c>
      <c r="F250" s="18">
        <f t="shared" si="123"/>
        <v>0</v>
      </c>
      <c r="G250" s="18">
        <f t="shared" si="123"/>
        <v>0</v>
      </c>
      <c r="H250" s="18">
        <f t="shared" si="123"/>
        <v>0</v>
      </c>
      <c r="I250" s="143">
        <f t="shared" si="123"/>
        <v>0</v>
      </c>
      <c r="J250" s="134">
        <f t="shared" si="123"/>
        <v>0</v>
      </c>
      <c r="K250" s="143">
        <f t="shared" si="123"/>
        <v>0</v>
      </c>
      <c r="L250" s="143">
        <f t="shared" si="123"/>
        <v>0</v>
      </c>
      <c r="M250" s="143">
        <f t="shared" si="123"/>
        <v>0</v>
      </c>
      <c r="N250" s="143">
        <f t="shared" si="123"/>
        <v>0</v>
      </c>
      <c r="O250" s="143">
        <f t="shared" si="123"/>
        <v>0</v>
      </c>
      <c r="P250" s="143">
        <f t="shared" si="123"/>
        <v>0</v>
      </c>
      <c r="Q250" s="143">
        <f t="shared" si="123"/>
        <v>0</v>
      </c>
      <c r="R250" s="143">
        <f t="shared" si="123"/>
        <v>0</v>
      </c>
      <c r="S250" s="144">
        <f t="shared" si="123"/>
        <v>0</v>
      </c>
    </row>
    <row r="251" spans="1:19" s="10" customFormat="1" ht="15.75">
      <c r="A251" s="44"/>
      <c r="B251" s="8">
        <v>225</v>
      </c>
      <c r="C251" s="56" t="s">
        <v>9</v>
      </c>
      <c r="D251" s="18">
        <f>SUM(D161,D143,D111,D205,D222,D83,D64,D43,D179,D119,D138:D139,D166,D168,D172,D144,D131,D152)</f>
        <v>1796</v>
      </c>
      <c r="E251" s="18">
        <f>SUM(E161,E143,E111,E205,E222,E83,E64,E43,E179,E119,E138:E139,E166,E168,E172,E144,E131,E152)</f>
        <v>0</v>
      </c>
      <c r="F251" s="18">
        <f>SUM(F161,F143,F111,F205,F222,F83,F64,F43,F179,F119,F138:F139,F166,F168,F172,F144,F131,F152)</f>
        <v>688.9</v>
      </c>
      <c r="G251" s="18">
        <f>SUM(G161,G143,G111,G205,G222,G83,G64,G43,G179,G119,G138:G139,G166,G168,G172,G144,G131,G152)</f>
        <v>2484.9</v>
      </c>
      <c r="H251" s="18">
        <f>SUM(H161,H143,H111,H205,H222,H83,H64,H43,H179,H119,H138:H139,H166,H168,H172,H144,H131,H152)</f>
        <v>0</v>
      </c>
      <c r="I251" s="143">
        <f>SUM(I161,I143,I111,I205,I222,I83,I64,I43,I179,I119,I138:I139,I166,I168,I172,I144,I131,I152)+I162</f>
        <v>538</v>
      </c>
      <c r="J251" s="227">
        <f>SUM(J161,J143,J111,J205,J222,J83,J64,J43,J179,J119,J138:J139,J166,J168,J172,J144,J131,J152)+J162</f>
        <v>400</v>
      </c>
      <c r="K251" s="143">
        <f aca="true" t="shared" si="124" ref="K251:S251">SUM(K161,K143,K111,K205,K222,K83,K64,K43,K179,K119,K138:K139,K166,K168,K172,K144,K131,K152)+K162</f>
        <v>32</v>
      </c>
      <c r="L251" s="143">
        <f t="shared" si="124"/>
        <v>0</v>
      </c>
      <c r="M251" s="143">
        <f t="shared" si="124"/>
        <v>0</v>
      </c>
      <c r="N251" s="143">
        <f t="shared" si="124"/>
        <v>0</v>
      </c>
      <c r="O251" s="143">
        <f t="shared" si="124"/>
        <v>0</v>
      </c>
      <c r="P251" s="143">
        <f t="shared" si="124"/>
        <v>0</v>
      </c>
      <c r="Q251" s="143">
        <f t="shared" si="124"/>
        <v>368</v>
      </c>
      <c r="R251" s="143">
        <f t="shared" si="124"/>
        <v>0</v>
      </c>
      <c r="S251" s="143">
        <f t="shared" si="124"/>
        <v>0</v>
      </c>
    </row>
    <row r="252" spans="1:19" s="10" customFormat="1" ht="15.75">
      <c r="A252" s="44"/>
      <c r="B252" s="8">
        <v>226</v>
      </c>
      <c r="C252" s="56" t="s">
        <v>10</v>
      </c>
      <c r="D252" s="18">
        <f aca="true" t="shared" si="125" ref="D252:I252">SUM(D21,D112,D118,D120,D133,D140,D145,D146,D153,D154,D155,D163,D169,D173,D180,D186,D206,D223,D227,)</f>
        <v>155</v>
      </c>
      <c r="E252" s="18">
        <f t="shared" si="125"/>
        <v>38.9</v>
      </c>
      <c r="F252" s="18">
        <f t="shared" si="125"/>
        <v>97</v>
      </c>
      <c r="G252" s="18">
        <f t="shared" si="125"/>
        <v>290.9</v>
      </c>
      <c r="H252" s="18">
        <f t="shared" si="125"/>
        <v>0</v>
      </c>
      <c r="I252" s="143">
        <f t="shared" si="125"/>
        <v>318</v>
      </c>
      <c r="J252" s="134">
        <f aca="true" t="shared" si="126" ref="J252:S252">SUM(J21,J112,J118,J120,J133,J140,J145,J146,J153,J154,J155,J163,J169,J173,J180,J186,J206,J223,J227,)</f>
        <v>81.6</v>
      </c>
      <c r="K252" s="143">
        <f>SUM(K21,K112,K118,K120,K133,K140,K145,K146,K153,K154,K155,K163,K169,K173,K180,K186,K206,K223,K227,)</f>
        <v>81.6</v>
      </c>
      <c r="L252" s="143">
        <f t="shared" si="126"/>
        <v>0</v>
      </c>
      <c r="M252" s="143">
        <f t="shared" si="126"/>
        <v>0</v>
      </c>
      <c r="N252" s="143">
        <f t="shared" si="126"/>
        <v>0</v>
      </c>
      <c r="O252" s="143">
        <f t="shared" si="126"/>
        <v>0</v>
      </c>
      <c r="P252" s="143">
        <f t="shared" si="126"/>
        <v>0</v>
      </c>
      <c r="Q252" s="143">
        <f t="shared" si="126"/>
        <v>0</v>
      </c>
      <c r="R252" s="143">
        <f t="shared" si="126"/>
        <v>0</v>
      </c>
      <c r="S252" s="144">
        <f t="shared" si="126"/>
        <v>0</v>
      </c>
    </row>
    <row r="253" spans="1:19" s="10" customFormat="1" ht="15.75">
      <c r="A253" s="44"/>
      <c r="B253" s="8">
        <v>231</v>
      </c>
      <c r="C253" s="56" t="s">
        <v>11</v>
      </c>
      <c r="D253" s="143">
        <f aca="true" t="shared" si="127" ref="D253:S253">SUM(D95,D241)</f>
        <v>0</v>
      </c>
      <c r="E253" s="143">
        <f t="shared" si="127"/>
        <v>0</v>
      </c>
      <c r="F253" s="143">
        <f t="shared" si="127"/>
        <v>0</v>
      </c>
      <c r="G253" s="143">
        <f t="shared" si="127"/>
        <v>0</v>
      </c>
      <c r="H253" s="143">
        <f t="shared" si="127"/>
        <v>0</v>
      </c>
      <c r="I253" s="143">
        <f t="shared" si="127"/>
        <v>0</v>
      </c>
      <c r="J253" s="134">
        <f t="shared" si="127"/>
        <v>0</v>
      </c>
      <c r="K253" s="143">
        <f>SUM(K95,K241)</f>
        <v>0</v>
      </c>
      <c r="L253" s="143">
        <f t="shared" si="127"/>
        <v>0</v>
      </c>
      <c r="M253" s="143">
        <f t="shared" si="127"/>
        <v>0</v>
      </c>
      <c r="N253" s="143">
        <f t="shared" si="127"/>
        <v>0</v>
      </c>
      <c r="O253" s="143">
        <f t="shared" si="127"/>
        <v>0</v>
      </c>
      <c r="P253" s="143">
        <f t="shared" si="127"/>
        <v>0</v>
      </c>
      <c r="Q253" s="143">
        <f t="shared" si="127"/>
        <v>0</v>
      </c>
      <c r="R253" s="143">
        <f t="shared" si="127"/>
        <v>0</v>
      </c>
      <c r="S253" s="143">
        <f t="shared" si="127"/>
        <v>0</v>
      </c>
    </row>
    <row r="254" spans="1:19" s="10" customFormat="1" ht="36.75" customHeight="1">
      <c r="A254" s="44"/>
      <c r="B254" s="8">
        <v>242</v>
      </c>
      <c r="C254" s="56" t="s">
        <v>58</v>
      </c>
      <c r="D254" s="18">
        <f aca="true" t="shared" si="128" ref="D254:S254">SUM(D137,D158)</f>
        <v>0</v>
      </c>
      <c r="E254" s="18">
        <f t="shared" si="128"/>
        <v>0</v>
      </c>
      <c r="F254" s="18">
        <f t="shared" si="128"/>
        <v>0</v>
      </c>
      <c r="G254" s="18">
        <f t="shared" si="128"/>
        <v>0</v>
      </c>
      <c r="H254" s="18">
        <f t="shared" si="128"/>
        <v>0</v>
      </c>
      <c r="I254" s="143">
        <f t="shared" si="128"/>
        <v>10</v>
      </c>
      <c r="J254" s="134">
        <f t="shared" si="128"/>
        <v>0</v>
      </c>
      <c r="K254" s="143">
        <f t="shared" si="128"/>
        <v>0</v>
      </c>
      <c r="L254" s="143">
        <f t="shared" si="128"/>
        <v>0</v>
      </c>
      <c r="M254" s="143">
        <f t="shared" si="128"/>
        <v>0</v>
      </c>
      <c r="N254" s="143">
        <f t="shared" si="128"/>
        <v>0</v>
      </c>
      <c r="O254" s="143">
        <f t="shared" si="128"/>
        <v>0</v>
      </c>
      <c r="P254" s="143">
        <f t="shared" si="128"/>
        <v>0</v>
      </c>
      <c r="Q254" s="143">
        <f t="shared" si="128"/>
        <v>0</v>
      </c>
      <c r="R254" s="143">
        <f t="shared" si="128"/>
        <v>0</v>
      </c>
      <c r="S254" s="144">
        <f t="shared" si="128"/>
        <v>0</v>
      </c>
    </row>
    <row r="255" spans="1:19" s="10" customFormat="1" ht="18.75" customHeight="1">
      <c r="A255" s="44"/>
      <c r="B255" s="8">
        <v>251</v>
      </c>
      <c r="C255" s="56" t="s">
        <v>111</v>
      </c>
      <c r="D255" s="18">
        <f aca="true" t="shared" si="129" ref="D255:I255">SUM(D85,D66,D150,D151)</f>
        <v>522</v>
      </c>
      <c r="E255" s="18">
        <f t="shared" si="129"/>
        <v>0</v>
      </c>
      <c r="F255" s="18">
        <f t="shared" si="129"/>
        <v>0</v>
      </c>
      <c r="G255" s="18">
        <f t="shared" si="129"/>
        <v>522</v>
      </c>
      <c r="H255" s="18">
        <f t="shared" si="129"/>
        <v>0</v>
      </c>
      <c r="I255" s="143">
        <f t="shared" si="129"/>
        <v>822.1</v>
      </c>
      <c r="J255" s="134">
        <f>SUM(J85:J86,J66,J150,J151)</f>
        <v>822.1</v>
      </c>
      <c r="K255" s="172">
        <f aca="true" t="shared" si="130" ref="K255:S255">SUM(K85:K86,K66,K150,K151)</f>
        <v>0</v>
      </c>
      <c r="L255" s="172">
        <f t="shared" si="130"/>
        <v>0</v>
      </c>
      <c r="M255" s="172">
        <f t="shared" si="130"/>
        <v>822.1</v>
      </c>
      <c r="N255" s="172">
        <f t="shared" si="130"/>
        <v>0</v>
      </c>
      <c r="O255" s="172">
        <f t="shared" si="130"/>
        <v>0</v>
      </c>
      <c r="P255" s="172">
        <f t="shared" si="130"/>
        <v>0</v>
      </c>
      <c r="Q255" s="172">
        <f t="shared" si="130"/>
        <v>0</v>
      </c>
      <c r="R255" s="172">
        <f t="shared" si="130"/>
        <v>0</v>
      </c>
      <c r="S255" s="172">
        <f t="shared" si="130"/>
        <v>0</v>
      </c>
    </row>
    <row r="256" spans="1:19" s="10" customFormat="1" ht="15.75" hidden="1">
      <c r="A256" s="44"/>
      <c r="B256" s="8">
        <v>262</v>
      </c>
      <c r="C256" s="56" t="s">
        <v>36</v>
      </c>
      <c r="D256" s="18">
        <f aca="true" t="shared" si="131" ref="D256:S256">SUM(D67,D87,D45)</f>
        <v>0</v>
      </c>
      <c r="E256" s="18">
        <f t="shared" si="131"/>
        <v>0</v>
      </c>
      <c r="F256" s="18">
        <f t="shared" si="131"/>
        <v>0</v>
      </c>
      <c r="G256" s="18">
        <f t="shared" si="131"/>
        <v>0</v>
      </c>
      <c r="H256" s="18">
        <f t="shared" si="131"/>
        <v>0</v>
      </c>
      <c r="I256" s="143">
        <f t="shared" si="131"/>
        <v>0</v>
      </c>
      <c r="J256" s="134">
        <f t="shared" si="131"/>
        <v>0</v>
      </c>
      <c r="K256" s="143">
        <f t="shared" si="131"/>
        <v>0</v>
      </c>
      <c r="L256" s="143">
        <f t="shared" si="131"/>
        <v>0</v>
      </c>
      <c r="M256" s="143">
        <f t="shared" si="131"/>
        <v>0</v>
      </c>
      <c r="N256" s="143">
        <f t="shared" si="131"/>
        <v>0</v>
      </c>
      <c r="O256" s="143">
        <f t="shared" si="131"/>
        <v>0</v>
      </c>
      <c r="P256" s="143">
        <f t="shared" si="131"/>
        <v>0</v>
      </c>
      <c r="Q256" s="143">
        <f t="shared" si="131"/>
        <v>0</v>
      </c>
      <c r="R256" s="143">
        <f t="shared" si="131"/>
        <v>0</v>
      </c>
      <c r="S256" s="144">
        <f t="shared" si="131"/>
        <v>0</v>
      </c>
    </row>
    <row r="257" spans="1:22" s="10" customFormat="1" ht="31.5" hidden="1">
      <c r="A257" s="44"/>
      <c r="B257" s="8">
        <v>263</v>
      </c>
      <c r="C257" s="56" t="s">
        <v>44</v>
      </c>
      <c r="D257" s="18">
        <f aca="true" t="shared" si="132" ref="D257:S257">SUM(D68,D88,D226)</f>
        <v>68</v>
      </c>
      <c r="E257" s="18">
        <f t="shared" si="132"/>
        <v>7.4</v>
      </c>
      <c r="F257" s="18">
        <f t="shared" si="132"/>
        <v>7</v>
      </c>
      <c r="G257" s="18">
        <f t="shared" si="132"/>
        <v>82.4</v>
      </c>
      <c r="H257" s="18">
        <f t="shared" si="132"/>
        <v>0</v>
      </c>
      <c r="I257" s="143">
        <f t="shared" si="132"/>
        <v>110</v>
      </c>
      <c r="J257" s="134">
        <f t="shared" si="132"/>
        <v>54.5</v>
      </c>
      <c r="K257" s="143">
        <f t="shared" si="132"/>
        <v>30</v>
      </c>
      <c r="L257" s="143">
        <f t="shared" si="132"/>
        <v>24.5</v>
      </c>
      <c r="M257" s="143">
        <f t="shared" si="132"/>
        <v>0</v>
      </c>
      <c r="N257" s="143">
        <f t="shared" si="132"/>
        <v>0</v>
      </c>
      <c r="O257" s="143">
        <f t="shared" si="132"/>
        <v>0</v>
      </c>
      <c r="P257" s="143">
        <f t="shared" si="132"/>
        <v>0</v>
      </c>
      <c r="Q257" s="143">
        <f t="shared" si="132"/>
        <v>0</v>
      </c>
      <c r="R257" s="143">
        <f t="shared" si="132"/>
        <v>0</v>
      </c>
      <c r="S257" s="144">
        <f t="shared" si="132"/>
        <v>0</v>
      </c>
      <c r="T257" s="100"/>
      <c r="U257" s="100"/>
      <c r="V257" s="100"/>
    </row>
    <row r="258" spans="1:22" s="10" customFormat="1" ht="15.75">
      <c r="A258" s="44"/>
      <c r="B258" s="8">
        <v>290</v>
      </c>
      <c r="C258" s="56" t="s">
        <v>12</v>
      </c>
      <c r="D258" s="18">
        <f>SUM(D26,D187,D207,D234,D228,D121)</f>
        <v>58</v>
      </c>
      <c r="E258" s="18">
        <f aca="true" t="shared" si="133" ref="E258:S258">SUM(E26,E187,E207,E234,E228,E121)</f>
        <v>0.1</v>
      </c>
      <c r="F258" s="18">
        <f t="shared" si="133"/>
        <v>20</v>
      </c>
      <c r="G258" s="18">
        <f t="shared" si="133"/>
        <v>78.1</v>
      </c>
      <c r="H258" s="18">
        <f t="shared" si="133"/>
        <v>0</v>
      </c>
      <c r="I258" s="143">
        <f t="shared" si="133"/>
        <v>75</v>
      </c>
      <c r="J258" s="198">
        <f t="shared" si="133"/>
        <v>32</v>
      </c>
      <c r="K258" s="18">
        <f t="shared" si="133"/>
        <v>32</v>
      </c>
      <c r="L258" s="18">
        <f t="shared" si="133"/>
        <v>0</v>
      </c>
      <c r="M258" s="18">
        <f t="shared" si="133"/>
        <v>0</v>
      </c>
      <c r="N258" s="18">
        <f t="shared" si="133"/>
        <v>0</v>
      </c>
      <c r="O258" s="18">
        <f t="shared" si="133"/>
        <v>0</v>
      </c>
      <c r="P258" s="18">
        <f t="shared" si="133"/>
        <v>0</v>
      </c>
      <c r="Q258" s="18">
        <f t="shared" si="133"/>
        <v>0</v>
      </c>
      <c r="R258" s="18">
        <f t="shared" si="133"/>
        <v>0</v>
      </c>
      <c r="S258" s="18">
        <f t="shared" si="133"/>
        <v>0</v>
      </c>
      <c r="T258" s="101"/>
      <c r="U258" s="101"/>
      <c r="V258" s="100"/>
    </row>
    <row r="259" spans="1:22" s="10" customFormat="1" ht="15.75">
      <c r="A259" s="44"/>
      <c r="B259" s="8">
        <v>310</v>
      </c>
      <c r="C259" s="56" t="s">
        <v>14</v>
      </c>
      <c r="D259" s="172">
        <f aca="true" t="shared" si="134" ref="D259:I259">SUM(D28,D114,D209,D237,D175,D148,D122)</f>
        <v>400</v>
      </c>
      <c r="E259" s="172">
        <f t="shared" si="134"/>
        <v>0</v>
      </c>
      <c r="F259" s="172">
        <f t="shared" si="134"/>
        <v>85</v>
      </c>
      <c r="G259" s="172">
        <f t="shared" si="134"/>
        <v>485</v>
      </c>
      <c r="H259" s="172">
        <f t="shared" si="134"/>
        <v>0</v>
      </c>
      <c r="I259" s="172">
        <f t="shared" si="134"/>
        <v>162</v>
      </c>
      <c r="J259" s="134">
        <f aca="true" t="shared" si="135" ref="J259:S259">SUM(J28,J114,J209,J237,J175,J148,J122)</f>
        <v>62</v>
      </c>
      <c r="K259" s="143">
        <f t="shared" si="135"/>
        <v>22</v>
      </c>
      <c r="L259" s="143">
        <f t="shared" si="135"/>
        <v>40</v>
      </c>
      <c r="M259" s="143">
        <f t="shared" si="135"/>
        <v>0</v>
      </c>
      <c r="N259" s="143">
        <f t="shared" si="135"/>
        <v>0</v>
      </c>
      <c r="O259" s="143">
        <f t="shared" si="135"/>
        <v>0</v>
      </c>
      <c r="P259" s="143">
        <f t="shared" si="135"/>
        <v>0</v>
      </c>
      <c r="Q259" s="143">
        <f t="shared" si="135"/>
        <v>0</v>
      </c>
      <c r="R259" s="143">
        <f t="shared" si="135"/>
        <v>0</v>
      </c>
      <c r="S259" s="144">
        <f t="shared" si="135"/>
        <v>0</v>
      </c>
      <c r="T259" s="101"/>
      <c r="U259" s="100"/>
      <c r="V259" s="100"/>
    </row>
    <row r="260" spans="1:22" s="10" customFormat="1" ht="15.75">
      <c r="A260" s="44"/>
      <c r="B260" s="8">
        <v>340</v>
      </c>
      <c r="C260" s="56" t="s">
        <v>15</v>
      </c>
      <c r="D260" s="172">
        <f aca="true" t="shared" si="136" ref="D260:I260">SUM(D29,D115,D123,D129,D210,D238,D176,D189,D170)</f>
        <v>145</v>
      </c>
      <c r="E260" s="172">
        <f t="shared" si="136"/>
        <v>25</v>
      </c>
      <c r="F260" s="172">
        <f t="shared" si="136"/>
        <v>95</v>
      </c>
      <c r="G260" s="172">
        <f t="shared" si="136"/>
        <v>265</v>
      </c>
      <c r="H260" s="172">
        <f t="shared" si="136"/>
        <v>0</v>
      </c>
      <c r="I260" s="172">
        <f t="shared" si="136"/>
        <v>351.5</v>
      </c>
      <c r="J260" s="134">
        <f>SUM(J29,J115,J123,J129,J210,J238,J176,J189,J170)</f>
        <v>59.5</v>
      </c>
      <c r="K260" s="143">
        <f>SUM(K29,K115,K123,K129,K210,K238,K176,K189,K170)</f>
        <v>53</v>
      </c>
      <c r="L260" s="143">
        <f aca="true" t="shared" si="137" ref="L260:S260">SUM(L29,L115,L123,L129,L210,L238,L176,L189)</f>
        <v>1</v>
      </c>
      <c r="M260" s="143">
        <f t="shared" si="137"/>
        <v>0</v>
      </c>
      <c r="N260" s="143">
        <f t="shared" si="137"/>
        <v>0</v>
      </c>
      <c r="O260" s="143">
        <f t="shared" si="137"/>
        <v>0</v>
      </c>
      <c r="P260" s="143">
        <f>SUM(P29,P115,P123,P129,P210,P238,P176,P189)</f>
        <v>0.7</v>
      </c>
      <c r="Q260" s="143">
        <f t="shared" si="137"/>
        <v>0</v>
      </c>
      <c r="R260" s="143">
        <f t="shared" si="137"/>
        <v>0.8</v>
      </c>
      <c r="S260" s="144">
        <f t="shared" si="137"/>
        <v>4</v>
      </c>
      <c r="T260" s="100"/>
      <c r="U260" s="100"/>
      <c r="V260" s="100"/>
    </row>
    <row r="261" spans="1:22" s="28" customFormat="1" ht="19.5" customHeight="1" thickBot="1">
      <c r="A261" s="45"/>
      <c r="B261" s="46"/>
      <c r="C261" s="47" t="s">
        <v>43</v>
      </c>
      <c r="D261" s="48">
        <f aca="true" t="shared" si="138" ref="D261:I261">SUM(D244:D260)</f>
        <v>7726.7</v>
      </c>
      <c r="E261" s="48">
        <f t="shared" si="138"/>
        <v>498.7</v>
      </c>
      <c r="F261" s="48">
        <f t="shared" si="138"/>
        <v>1664.8000000000002</v>
      </c>
      <c r="G261" s="48">
        <f t="shared" si="138"/>
        <v>9890.2</v>
      </c>
      <c r="H261" s="48">
        <f t="shared" si="138"/>
        <v>0</v>
      </c>
      <c r="I261" s="126">
        <f t="shared" si="138"/>
        <v>10043.500000000002</v>
      </c>
      <c r="J261" s="225">
        <f>SUM(J244:J260)+0.1</f>
        <v>6523.200000000002</v>
      </c>
      <c r="K261" s="126">
        <f>SUM(K244:K260)</f>
        <v>749.1999999999999</v>
      </c>
      <c r="L261" s="126">
        <f aca="true" t="shared" si="139" ref="L261:S261">SUM(L244:L260)</f>
        <v>1367.2</v>
      </c>
      <c r="M261" s="126">
        <f t="shared" si="139"/>
        <v>1174.1</v>
      </c>
      <c r="N261" s="126">
        <f t="shared" si="139"/>
        <v>2684.0000000000005</v>
      </c>
      <c r="O261" s="126">
        <f t="shared" si="139"/>
        <v>0</v>
      </c>
      <c r="P261" s="126">
        <f>SUM(P244:P260)</f>
        <v>0.7</v>
      </c>
      <c r="Q261" s="126">
        <f t="shared" si="139"/>
        <v>368</v>
      </c>
      <c r="R261" s="126">
        <f t="shared" si="139"/>
        <v>94.99999999999999</v>
      </c>
      <c r="S261" s="179">
        <f t="shared" si="139"/>
        <v>84.9</v>
      </c>
      <c r="T261" s="102"/>
      <c r="U261" s="102"/>
      <c r="V261" s="102"/>
    </row>
    <row r="262" ht="12.75">
      <c r="I262" s="125"/>
    </row>
    <row r="263" spans="3:11" ht="12.75">
      <c r="C263" s="1" t="s">
        <v>107</v>
      </c>
      <c r="I263" s="125"/>
      <c r="K263" s="1">
        <v>0</v>
      </c>
    </row>
    <row r="264" ht="12.75">
      <c r="I264" s="125"/>
    </row>
    <row r="265" spans="3:19" ht="12.75">
      <c r="C265" s="1" t="s">
        <v>141</v>
      </c>
      <c r="I265" s="125"/>
      <c r="J265" s="118">
        <f>SUM(K265:S265)</f>
        <v>7438.699999999999</v>
      </c>
      <c r="K265" s="1">
        <v>696</v>
      </c>
      <c r="L265" s="1">
        <v>1346.5</v>
      </c>
      <c r="M265" s="1">
        <v>1166.6</v>
      </c>
      <c r="N265" s="1">
        <v>2651.8</v>
      </c>
      <c r="O265" s="1">
        <v>1029.2</v>
      </c>
      <c r="P265" s="1">
        <v>0.7</v>
      </c>
      <c r="Q265" s="1">
        <v>368</v>
      </c>
      <c r="R265" s="1">
        <v>95</v>
      </c>
      <c r="S265" s="1">
        <v>84.9</v>
      </c>
    </row>
    <row r="266" spans="3:11" ht="12.75">
      <c r="C266" s="1" t="s">
        <v>103</v>
      </c>
      <c r="J266" s="1">
        <v>53</v>
      </c>
      <c r="K266" s="1">
        <v>53</v>
      </c>
    </row>
    <row r="267" spans="3:19" ht="12.75">
      <c r="C267" s="1" t="s">
        <v>108</v>
      </c>
      <c r="J267" s="125">
        <f>SUM(J265+J266-J261)</f>
        <v>968.4999999999973</v>
      </c>
      <c r="K267" s="125">
        <f>SUM(K265+K266-K261)</f>
        <v>-0.1999999999999318</v>
      </c>
      <c r="L267" s="125">
        <f>SUM(L265-L261)</f>
        <v>-20.700000000000045</v>
      </c>
      <c r="M267" s="125">
        <f aca="true" t="shared" si="140" ref="M267:S267">SUM(M265-M261)</f>
        <v>-7.5</v>
      </c>
      <c r="N267" s="125">
        <f t="shared" si="140"/>
        <v>-32.20000000000027</v>
      </c>
      <c r="O267" s="125">
        <f t="shared" si="140"/>
        <v>1029.2</v>
      </c>
      <c r="P267" s="125">
        <f t="shared" si="140"/>
        <v>0</v>
      </c>
      <c r="Q267" s="125">
        <f t="shared" si="140"/>
        <v>0</v>
      </c>
      <c r="R267" s="125">
        <f t="shared" si="140"/>
        <v>1.4210854715202004E-14</v>
      </c>
      <c r="S267" s="125">
        <f t="shared" si="140"/>
        <v>0</v>
      </c>
    </row>
    <row r="269" ht="13.5" thickBot="1"/>
    <row r="270" spans="3:19" ht="12.75">
      <c r="C270" s="104" t="s">
        <v>142</v>
      </c>
      <c r="D270" s="105"/>
      <c r="E270" s="105"/>
      <c r="F270" s="105"/>
      <c r="G270" s="105"/>
      <c r="H270" s="105"/>
      <c r="I270" s="105"/>
      <c r="J270" s="117">
        <f aca="true" t="shared" si="141" ref="J270:J275">SUM(K270:S270)</f>
        <v>7008.099999999999</v>
      </c>
      <c r="K270" s="105">
        <v>1676.9</v>
      </c>
      <c r="L270" s="105">
        <v>882.1</v>
      </c>
      <c r="M270" s="105">
        <v>2957</v>
      </c>
      <c r="N270" s="105">
        <v>304.7</v>
      </c>
      <c r="O270" s="105">
        <v>1014</v>
      </c>
      <c r="P270" s="105"/>
      <c r="Q270" s="105"/>
      <c r="R270" s="105">
        <v>84.9</v>
      </c>
      <c r="S270" s="106">
        <v>88.5</v>
      </c>
    </row>
    <row r="271" spans="3:19" ht="12.75">
      <c r="C271" s="107" t="s">
        <v>145</v>
      </c>
      <c r="D271" s="108"/>
      <c r="E271" s="108"/>
      <c r="F271" s="108"/>
      <c r="G271" s="108"/>
      <c r="H271" s="108"/>
      <c r="I271" s="108" t="s">
        <v>148</v>
      </c>
      <c r="J271" s="108">
        <f t="shared" si="141"/>
        <v>1028.9</v>
      </c>
      <c r="K271" s="108">
        <v>1028.9</v>
      </c>
      <c r="L271" s="108"/>
      <c r="M271" s="108"/>
      <c r="N271" s="108"/>
      <c r="O271" s="108"/>
      <c r="P271" s="108"/>
      <c r="Q271" s="108"/>
      <c r="R271" s="108"/>
      <c r="S271" s="109"/>
    </row>
    <row r="272" spans="3:19" ht="13.5" thickBot="1">
      <c r="C272" s="110" t="s">
        <v>144</v>
      </c>
      <c r="D272" s="111"/>
      <c r="E272" s="111"/>
      <c r="F272" s="111"/>
      <c r="G272" s="111"/>
      <c r="H272" s="111"/>
      <c r="I272" s="111" t="s">
        <v>148</v>
      </c>
      <c r="J272" s="108">
        <f t="shared" si="141"/>
        <v>90</v>
      </c>
      <c r="K272" s="111">
        <v>90</v>
      </c>
      <c r="L272" s="111"/>
      <c r="M272" s="111"/>
      <c r="N272" s="111"/>
      <c r="O272" s="111"/>
      <c r="P272" s="111"/>
      <c r="Q272" s="111"/>
      <c r="R272" s="111"/>
      <c r="S272" s="112"/>
    </row>
    <row r="273" spans="3:19" ht="12.75">
      <c r="C273" s="104" t="s">
        <v>143</v>
      </c>
      <c r="D273" s="105"/>
      <c r="E273" s="105"/>
      <c r="F273" s="105"/>
      <c r="G273" s="105"/>
      <c r="H273" s="105"/>
      <c r="I273" s="105"/>
      <c r="J273" s="113">
        <f t="shared" si="141"/>
        <v>7014.499999999999</v>
      </c>
      <c r="K273" s="105">
        <v>1865.2</v>
      </c>
      <c r="L273" s="105">
        <v>872.6</v>
      </c>
      <c r="M273" s="105">
        <v>2924.6</v>
      </c>
      <c r="N273" s="105">
        <v>126.7</v>
      </c>
      <c r="O273" s="105">
        <v>1052</v>
      </c>
      <c r="P273" s="105"/>
      <c r="Q273" s="105"/>
      <c r="R273" s="105">
        <v>84.9</v>
      </c>
      <c r="S273" s="106">
        <v>88.5</v>
      </c>
    </row>
    <row r="274" spans="3:19" ht="12.75">
      <c r="C274" s="107" t="s">
        <v>146</v>
      </c>
      <c r="D274" s="108"/>
      <c r="E274" s="108"/>
      <c r="F274" s="108"/>
      <c r="G274" s="108"/>
      <c r="H274" s="108"/>
      <c r="I274" s="108" t="s">
        <v>148</v>
      </c>
      <c r="J274" s="108">
        <f t="shared" si="141"/>
        <v>1184.2</v>
      </c>
      <c r="K274" s="108">
        <v>1184.2</v>
      </c>
      <c r="L274" s="108"/>
      <c r="M274" s="108"/>
      <c r="N274" s="108"/>
      <c r="O274" s="108"/>
      <c r="P274" s="108"/>
      <c r="Q274" s="108"/>
      <c r="R274" s="108"/>
      <c r="S274" s="109"/>
    </row>
    <row r="275" spans="3:19" ht="13.5" thickBot="1">
      <c r="C275" s="110" t="s">
        <v>147</v>
      </c>
      <c r="D275" s="111"/>
      <c r="E275" s="111"/>
      <c r="F275" s="111"/>
      <c r="G275" s="111"/>
      <c r="H275" s="111"/>
      <c r="I275" s="111" t="s">
        <v>148</v>
      </c>
      <c r="J275" s="111">
        <f t="shared" si="141"/>
        <v>190</v>
      </c>
      <c r="K275" s="111">
        <v>190</v>
      </c>
      <c r="L275" s="111"/>
      <c r="M275" s="111"/>
      <c r="N275" s="111"/>
      <c r="O275" s="111"/>
      <c r="P275" s="111"/>
      <c r="Q275" s="111"/>
      <c r="R275" s="111"/>
      <c r="S275" s="112"/>
    </row>
  </sheetData>
  <sheetProtection formatCells="0" formatColumns="0" formatRows="0" insertColumns="0" insertRows="0" insertHyperlinks="0" deleteColumns="0" deleteRows="0" sort="0" autoFilter="0" pivotTables="0"/>
  <mergeCells count="29">
    <mergeCell ref="M1:S1"/>
    <mergeCell ref="A191:C191"/>
    <mergeCell ref="B126:C126"/>
    <mergeCell ref="A242:C242"/>
    <mergeCell ref="A239:C239"/>
    <mergeCell ref="A190:C190"/>
    <mergeCell ref="A212:C212"/>
    <mergeCell ref="A230:C230"/>
    <mergeCell ref="A225:C225"/>
    <mergeCell ref="A211:C211"/>
    <mergeCell ref="A240:C240"/>
    <mergeCell ref="A125:C125"/>
    <mergeCell ref="A8:I8"/>
    <mergeCell ref="A9:C9"/>
    <mergeCell ref="A117:C117"/>
    <mergeCell ref="A178:C178"/>
    <mergeCell ref="B132:C132"/>
    <mergeCell ref="A183:C183"/>
    <mergeCell ref="A124:C124"/>
    <mergeCell ref="A100:C100"/>
    <mergeCell ref="A4:S4"/>
    <mergeCell ref="A182:C182"/>
    <mergeCell ref="A177:C177"/>
    <mergeCell ref="A134:C134"/>
    <mergeCell ref="A116:C116"/>
    <mergeCell ref="B130:C130"/>
    <mergeCell ref="B141:C141"/>
    <mergeCell ref="B136:C136"/>
    <mergeCell ref="B159:C159"/>
  </mergeCells>
  <printOptions/>
  <pageMargins left="0.2755905511811024" right="0.1968503937007874" top="0.31496062992125984" bottom="0.1968503937007874" header="0" footer="0"/>
  <pageSetup fitToHeight="0" fitToWidth="1" horizontalDpi="600" verticalDpi="600" orientation="portrait" paperSize="9" scale="53" r:id="rId1"/>
  <rowBreaks count="1" manualBreakCount="1">
    <brk id="11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5"/>
  <sheetViews>
    <sheetView view="pageBreakPreview" zoomScaleSheetLayoutView="100" zoomScalePageLayoutView="0" workbookViewId="0" topLeftCell="A6">
      <pane xSplit="8" ySplit="4" topLeftCell="I233" activePane="bottomRight" state="frozen"/>
      <selection pane="topLeft" activeCell="A6" sqref="A6"/>
      <selection pane="topRight" activeCell="I6" sqref="I6"/>
      <selection pane="bottomLeft" activeCell="A10" sqref="A10"/>
      <selection pane="bottomRight" activeCell="L195" sqref="L195"/>
    </sheetView>
  </sheetViews>
  <sheetFormatPr defaultColWidth="9.00390625" defaultRowHeight="12.75"/>
  <cols>
    <col min="1" max="1" width="8.00390625" style="1" customWidth="1"/>
    <col min="2" max="2" width="7.00390625" style="2" customWidth="1"/>
    <col min="3" max="3" width="62.625" style="1" customWidth="1"/>
    <col min="4" max="7" width="11.375" style="1" hidden="1" customWidth="1"/>
    <col min="8" max="8" width="12.25390625" style="1" hidden="1" customWidth="1"/>
    <col min="9" max="9" width="12.25390625" style="1" customWidth="1"/>
    <col min="10" max="14" width="11.375" style="1" customWidth="1"/>
    <col min="15" max="15" width="11.375" style="1" hidden="1" customWidth="1"/>
    <col min="16" max="19" width="11.375" style="1" customWidth="1"/>
    <col min="20" max="16384" width="9.125" style="1" customWidth="1"/>
  </cols>
  <sheetData>
    <row r="1" spans="2:20" s="61" customFormat="1" ht="103.5" customHeight="1">
      <c r="B1" s="62"/>
      <c r="N1" s="258" t="s">
        <v>162</v>
      </c>
      <c r="O1" s="258"/>
      <c r="P1" s="258"/>
      <c r="Q1" s="258"/>
      <c r="R1" s="258"/>
      <c r="S1" s="258"/>
      <c r="T1" s="258"/>
    </row>
    <row r="2" s="61" customFormat="1" ht="13.5">
      <c r="B2" s="62"/>
    </row>
    <row r="3" s="61" customFormat="1" ht="13.5">
      <c r="B3" s="62"/>
    </row>
    <row r="4" spans="1:19" s="61" customFormat="1" ht="39.75" customHeight="1">
      <c r="A4" s="238" t="s">
        <v>158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</row>
    <row r="5" s="61" customFormat="1" ht="18.75" customHeight="1">
      <c r="B5" s="62"/>
    </row>
    <row r="6" spans="2:19" s="61" customFormat="1" ht="17.25" thickBot="1">
      <c r="B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 t="s">
        <v>95</v>
      </c>
    </row>
    <row r="7" ht="13.5" hidden="1" thickBot="1"/>
    <row r="8" spans="1:9" ht="15" customHeight="1" hidden="1" thickBot="1">
      <c r="A8" s="248"/>
      <c r="B8" s="248"/>
      <c r="C8" s="248"/>
      <c r="D8" s="248"/>
      <c r="E8" s="248"/>
      <c r="F8" s="248"/>
      <c r="G8" s="248"/>
      <c r="H8" s="248"/>
      <c r="I8" s="248"/>
    </row>
    <row r="9" spans="1:19" ht="85.5" customHeight="1" thickBot="1">
      <c r="A9" s="249" t="s">
        <v>59</v>
      </c>
      <c r="B9" s="250"/>
      <c r="C9" s="250"/>
      <c r="D9" s="122" t="s">
        <v>126</v>
      </c>
      <c r="E9" s="122" t="s">
        <v>122</v>
      </c>
      <c r="F9" s="122" t="s">
        <v>123</v>
      </c>
      <c r="G9" s="122" t="s">
        <v>124</v>
      </c>
      <c r="H9" s="122" t="s">
        <v>125</v>
      </c>
      <c r="I9" s="122" t="s">
        <v>160</v>
      </c>
      <c r="J9" s="123" t="s">
        <v>159</v>
      </c>
      <c r="K9" s="236" t="s">
        <v>92</v>
      </c>
      <c r="L9" s="237" t="s">
        <v>93</v>
      </c>
      <c r="M9" s="237" t="s">
        <v>113</v>
      </c>
      <c r="N9" s="124" t="s">
        <v>175</v>
      </c>
      <c r="O9" s="124"/>
      <c r="P9" s="124" t="s">
        <v>165</v>
      </c>
      <c r="Q9" s="124" t="s">
        <v>164</v>
      </c>
      <c r="R9" s="124" t="s">
        <v>94</v>
      </c>
      <c r="S9" s="124" t="s">
        <v>112</v>
      </c>
    </row>
    <row r="10" spans="1:19" s="7" customFormat="1" ht="20.25" customHeight="1">
      <c r="A10" s="119" t="s">
        <v>21</v>
      </c>
      <c r="B10" s="120"/>
      <c r="C10" s="121"/>
      <c r="D10" s="121"/>
      <c r="E10" s="121"/>
      <c r="F10" s="121"/>
      <c r="G10" s="121"/>
      <c r="H10" s="121"/>
      <c r="I10" s="121"/>
      <c r="J10" s="132"/>
      <c r="K10" s="128"/>
      <c r="L10" s="128"/>
      <c r="M10" s="128"/>
      <c r="N10" s="128"/>
      <c r="O10" s="128"/>
      <c r="P10" s="128"/>
      <c r="Q10" s="128"/>
      <c r="R10" s="128"/>
      <c r="S10" s="197"/>
    </row>
    <row r="11" spans="1:19" s="7" customFormat="1" ht="32.25" customHeight="1">
      <c r="A11" s="35" t="s">
        <v>0</v>
      </c>
      <c r="B11" s="5">
        <v>210</v>
      </c>
      <c r="C11" s="57" t="s">
        <v>30</v>
      </c>
      <c r="D11" s="25">
        <f aca="true" t="shared" si="0" ref="D11:I11">SUM(D12:D14)</f>
        <v>3414</v>
      </c>
      <c r="E11" s="25">
        <f t="shared" si="0"/>
        <v>0</v>
      </c>
      <c r="F11" s="25">
        <f t="shared" si="0"/>
        <v>0</v>
      </c>
      <c r="G11" s="25">
        <f t="shared" si="0"/>
        <v>3414</v>
      </c>
      <c r="H11" s="25">
        <f t="shared" si="0"/>
        <v>0</v>
      </c>
      <c r="I11" s="141">
        <f t="shared" si="0"/>
        <v>5904.1</v>
      </c>
      <c r="J11" s="133">
        <f aca="true" t="shared" si="1" ref="J11:S11">SUM(J12:J14)</f>
        <v>3154.2</v>
      </c>
      <c r="K11" s="141">
        <f t="shared" si="1"/>
        <v>188.5</v>
      </c>
      <c r="L11" s="141">
        <f t="shared" si="1"/>
        <v>609.7</v>
      </c>
      <c r="M11" s="141">
        <f t="shared" si="1"/>
        <v>13</v>
      </c>
      <c r="N11" s="141">
        <f>SUM(N12:N14)</f>
        <v>2343</v>
      </c>
      <c r="O11" s="141">
        <f t="shared" si="1"/>
        <v>0</v>
      </c>
      <c r="P11" s="141">
        <f t="shared" si="1"/>
        <v>0</v>
      </c>
      <c r="Q11" s="141">
        <f t="shared" si="1"/>
        <v>0</v>
      </c>
      <c r="R11" s="141">
        <f>SUM(R12:R14)</f>
        <v>0</v>
      </c>
      <c r="S11" s="142">
        <f t="shared" si="1"/>
        <v>0</v>
      </c>
    </row>
    <row r="12" spans="1:19" s="10" customFormat="1" ht="15.75">
      <c r="A12" s="36" t="s">
        <v>0</v>
      </c>
      <c r="B12" s="8">
        <v>211</v>
      </c>
      <c r="C12" s="56" t="s">
        <v>1</v>
      </c>
      <c r="D12" s="18">
        <f aca="true" t="shared" si="2" ref="D12:I12">SUM(D31,D35,D52,D75)</f>
        <v>2632</v>
      </c>
      <c r="E12" s="18">
        <f t="shared" si="2"/>
        <v>0</v>
      </c>
      <c r="F12" s="18">
        <f t="shared" si="2"/>
        <v>0</v>
      </c>
      <c r="G12" s="18">
        <f t="shared" si="2"/>
        <v>2632</v>
      </c>
      <c r="H12" s="18">
        <f t="shared" si="2"/>
        <v>0</v>
      </c>
      <c r="I12" s="143">
        <f t="shared" si="2"/>
        <v>4438</v>
      </c>
      <c r="J12" s="134">
        <f>SUM(K12:S12)</f>
        <v>2752.2</v>
      </c>
      <c r="K12" s="143">
        <f aca="true" t="shared" si="3" ref="K12:S12">SUM(K31,K35,K52,K75)</f>
        <v>188.5</v>
      </c>
      <c r="L12" s="143">
        <f t="shared" si="3"/>
        <v>518.7</v>
      </c>
      <c r="M12" s="143">
        <f t="shared" si="3"/>
        <v>13</v>
      </c>
      <c r="N12" s="143">
        <f t="shared" si="3"/>
        <v>2032</v>
      </c>
      <c r="O12" s="143">
        <f t="shared" si="3"/>
        <v>0</v>
      </c>
      <c r="P12" s="143">
        <f t="shared" si="3"/>
        <v>0</v>
      </c>
      <c r="Q12" s="143">
        <f t="shared" si="3"/>
        <v>0</v>
      </c>
      <c r="R12" s="143">
        <f t="shared" si="3"/>
        <v>0</v>
      </c>
      <c r="S12" s="144">
        <f t="shared" si="3"/>
        <v>0</v>
      </c>
    </row>
    <row r="13" spans="1:19" s="10" customFormat="1" ht="15.75">
      <c r="A13" s="36" t="s">
        <v>0</v>
      </c>
      <c r="B13" s="8">
        <v>212</v>
      </c>
      <c r="C13" s="56" t="s">
        <v>2</v>
      </c>
      <c r="D13" s="18">
        <f aca="true" t="shared" si="4" ref="D13:S13">SUM(D55,D36,D76)</f>
        <v>4</v>
      </c>
      <c r="E13" s="18">
        <f t="shared" si="4"/>
        <v>0</v>
      </c>
      <c r="F13" s="18">
        <f t="shared" si="4"/>
        <v>0</v>
      </c>
      <c r="G13" s="18">
        <f t="shared" si="4"/>
        <v>4</v>
      </c>
      <c r="H13" s="18">
        <f t="shared" si="4"/>
        <v>0</v>
      </c>
      <c r="I13" s="143">
        <f t="shared" si="4"/>
        <v>126</v>
      </c>
      <c r="J13" s="134">
        <f>SUM(K13:S13)</f>
        <v>1</v>
      </c>
      <c r="K13" s="143">
        <f t="shared" si="4"/>
        <v>0</v>
      </c>
      <c r="L13" s="143">
        <f t="shared" si="4"/>
        <v>1</v>
      </c>
      <c r="M13" s="143">
        <f t="shared" si="4"/>
        <v>0</v>
      </c>
      <c r="N13" s="143">
        <f t="shared" si="4"/>
        <v>0</v>
      </c>
      <c r="O13" s="143">
        <f t="shared" si="4"/>
        <v>0</v>
      </c>
      <c r="P13" s="143">
        <f t="shared" si="4"/>
        <v>0</v>
      </c>
      <c r="Q13" s="143">
        <f t="shared" si="4"/>
        <v>0</v>
      </c>
      <c r="R13" s="143">
        <f t="shared" si="4"/>
        <v>0</v>
      </c>
      <c r="S13" s="144">
        <f t="shared" si="4"/>
        <v>0</v>
      </c>
    </row>
    <row r="14" spans="1:19" s="10" customFormat="1" ht="15.75">
      <c r="A14" s="36" t="s">
        <v>0</v>
      </c>
      <c r="B14" s="8">
        <v>213</v>
      </c>
      <c r="C14" s="56" t="s">
        <v>3</v>
      </c>
      <c r="D14" s="18">
        <f aca="true" t="shared" si="5" ref="D14:S14">SUM(D32,D37,D56,D77)</f>
        <v>778</v>
      </c>
      <c r="E14" s="18">
        <f t="shared" si="5"/>
        <v>0</v>
      </c>
      <c r="F14" s="18">
        <f t="shared" si="5"/>
        <v>0</v>
      </c>
      <c r="G14" s="18">
        <f t="shared" si="5"/>
        <v>778</v>
      </c>
      <c r="H14" s="18">
        <f t="shared" si="5"/>
        <v>0</v>
      </c>
      <c r="I14" s="143">
        <f t="shared" si="5"/>
        <v>1340.1</v>
      </c>
      <c r="J14" s="134">
        <f>SUM(K14:S14)</f>
        <v>401</v>
      </c>
      <c r="K14" s="143">
        <f t="shared" si="5"/>
        <v>0</v>
      </c>
      <c r="L14" s="143">
        <f t="shared" si="5"/>
        <v>90</v>
      </c>
      <c r="M14" s="143">
        <f t="shared" si="5"/>
        <v>0</v>
      </c>
      <c r="N14" s="143">
        <f t="shared" si="5"/>
        <v>311</v>
      </c>
      <c r="O14" s="143">
        <f t="shared" si="5"/>
        <v>0</v>
      </c>
      <c r="P14" s="143">
        <f t="shared" si="5"/>
        <v>0</v>
      </c>
      <c r="Q14" s="143">
        <f t="shared" si="5"/>
        <v>0</v>
      </c>
      <c r="R14" s="143">
        <f t="shared" si="5"/>
        <v>0</v>
      </c>
      <c r="S14" s="144">
        <f t="shared" si="5"/>
        <v>0</v>
      </c>
    </row>
    <row r="15" spans="1:19" s="7" customFormat="1" ht="15.75">
      <c r="A15" s="35" t="s">
        <v>0</v>
      </c>
      <c r="B15" s="5">
        <v>220</v>
      </c>
      <c r="C15" s="57" t="s">
        <v>4</v>
      </c>
      <c r="D15" s="25">
        <f aca="true" t="shared" si="6" ref="D15:S15">SUM(D16:D21)</f>
        <v>447</v>
      </c>
      <c r="E15" s="25">
        <f t="shared" si="6"/>
        <v>0</v>
      </c>
      <c r="F15" s="25">
        <f t="shared" si="6"/>
        <v>0</v>
      </c>
      <c r="G15" s="25">
        <f t="shared" si="6"/>
        <v>447</v>
      </c>
      <c r="H15" s="25">
        <f t="shared" si="6"/>
        <v>0</v>
      </c>
      <c r="I15" s="141">
        <f t="shared" si="6"/>
        <v>651</v>
      </c>
      <c r="J15" s="133">
        <f t="shared" si="6"/>
        <v>326.2</v>
      </c>
      <c r="K15" s="141">
        <f t="shared" si="6"/>
        <v>326.2</v>
      </c>
      <c r="L15" s="141">
        <f t="shared" si="6"/>
        <v>0</v>
      </c>
      <c r="M15" s="141">
        <f t="shared" si="6"/>
        <v>0</v>
      </c>
      <c r="N15" s="141">
        <f>SUM(N16:N21)</f>
        <v>0</v>
      </c>
      <c r="O15" s="141">
        <f t="shared" si="6"/>
        <v>0</v>
      </c>
      <c r="P15" s="141">
        <f t="shared" si="6"/>
        <v>0</v>
      </c>
      <c r="Q15" s="141">
        <f t="shared" si="6"/>
        <v>0</v>
      </c>
      <c r="R15" s="141">
        <f>SUM(R16:R21)</f>
        <v>0</v>
      </c>
      <c r="S15" s="142">
        <f t="shared" si="6"/>
        <v>0</v>
      </c>
    </row>
    <row r="16" spans="1:19" s="10" customFormat="1" ht="15.75">
      <c r="A16" s="36" t="s">
        <v>0</v>
      </c>
      <c r="B16" s="8">
        <v>221</v>
      </c>
      <c r="C16" s="56" t="s">
        <v>5</v>
      </c>
      <c r="D16" s="18">
        <f aca="true" t="shared" si="7" ref="D16:S20">SUM(D60,D39,D79)</f>
        <v>12</v>
      </c>
      <c r="E16" s="18">
        <f t="shared" si="7"/>
        <v>0</v>
      </c>
      <c r="F16" s="18">
        <f t="shared" si="7"/>
        <v>0</v>
      </c>
      <c r="G16" s="18">
        <f t="shared" si="7"/>
        <v>12</v>
      </c>
      <c r="H16" s="18">
        <f t="shared" si="7"/>
        <v>0</v>
      </c>
      <c r="I16" s="143">
        <f t="shared" si="7"/>
        <v>26</v>
      </c>
      <c r="J16" s="134">
        <f aca="true" t="shared" si="8" ref="J16:J29">SUM(K16:S16)</f>
        <v>26</v>
      </c>
      <c r="K16" s="143">
        <f t="shared" si="7"/>
        <v>26</v>
      </c>
      <c r="L16" s="143">
        <f t="shared" si="7"/>
        <v>0</v>
      </c>
      <c r="M16" s="143">
        <f t="shared" si="7"/>
        <v>0</v>
      </c>
      <c r="N16" s="143">
        <f t="shared" si="7"/>
        <v>0</v>
      </c>
      <c r="O16" s="143">
        <f t="shared" si="7"/>
        <v>0</v>
      </c>
      <c r="P16" s="143">
        <f t="shared" si="7"/>
        <v>0</v>
      </c>
      <c r="Q16" s="143">
        <f t="shared" si="7"/>
        <v>0</v>
      </c>
      <c r="R16" s="143">
        <f t="shared" si="7"/>
        <v>0</v>
      </c>
      <c r="S16" s="144">
        <f t="shared" si="7"/>
        <v>0</v>
      </c>
    </row>
    <row r="17" spans="1:19" s="10" customFormat="1" ht="15.75">
      <c r="A17" s="36" t="s">
        <v>0</v>
      </c>
      <c r="B17" s="8">
        <v>222</v>
      </c>
      <c r="C17" s="56" t="s">
        <v>6</v>
      </c>
      <c r="D17" s="18">
        <f t="shared" si="7"/>
        <v>10</v>
      </c>
      <c r="E17" s="18">
        <f t="shared" si="7"/>
        <v>0</v>
      </c>
      <c r="F17" s="18">
        <f t="shared" si="7"/>
        <v>0</v>
      </c>
      <c r="G17" s="18">
        <f t="shared" si="7"/>
        <v>10</v>
      </c>
      <c r="H17" s="18">
        <f t="shared" si="7"/>
        <v>0</v>
      </c>
      <c r="I17" s="143">
        <f t="shared" si="7"/>
        <v>5</v>
      </c>
      <c r="J17" s="134">
        <f t="shared" si="8"/>
        <v>5</v>
      </c>
      <c r="K17" s="143">
        <f t="shared" si="7"/>
        <v>5</v>
      </c>
      <c r="L17" s="143">
        <f t="shared" si="7"/>
        <v>0</v>
      </c>
      <c r="M17" s="143">
        <f t="shared" si="7"/>
        <v>0</v>
      </c>
      <c r="N17" s="143">
        <f t="shared" si="7"/>
        <v>0</v>
      </c>
      <c r="O17" s="143">
        <f t="shared" si="7"/>
        <v>0</v>
      </c>
      <c r="P17" s="143">
        <f t="shared" si="7"/>
        <v>0</v>
      </c>
      <c r="Q17" s="143">
        <f t="shared" si="7"/>
        <v>0</v>
      </c>
      <c r="R17" s="143">
        <f t="shared" si="7"/>
        <v>0</v>
      </c>
      <c r="S17" s="144">
        <f t="shared" si="7"/>
        <v>0</v>
      </c>
    </row>
    <row r="18" spans="1:19" s="10" customFormat="1" ht="15.75">
      <c r="A18" s="36" t="s">
        <v>0</v>
      </c>
      <c r="B18" s="8">
        <v>223</v>
      </c>
      <c r="C18" s="56" t="s">
        <v>7</v>
      </c>
      <c r="D18" s="18">
        <f t="shared" si="7"/>
        <v>382</v>
      </c>
      <c r="E18" s="18">
        <f t="shared" si="7"/>
        <v>0</v>
      </c>
      <c r="F18" s="18">
        <f t="shared" si="7"/>
        <v>0</v>
      </c>
      <c r="G18" s="18">
        <f t="shared" si="7"/>
        <v>382</v>
      </c>
      <c r="H18" s="18">
        <f t="shared" si="7"/>
        <v>0</v>
      </c>
      <c r="I18" s="143">
        <f t="shared" si="7"/>
        <v>503</v>
      </c>
      <c r="J18" s="134">
        <f t="shared" si="8"/>
        <v>200</v>
      </c>
      <c r="K18" s="143">
        <f t="shared" si="7"/>
        <v>200</v>
      </c>
      <c r="L18" s="143">
        <f t="shared" si="7"/>
        <v>0</v>
      </c>
      <c r="M18" s="143">
        <f t="shared" si="7"/>
        <v>0</v>
      </c>
      <c r="N18" s="143">
        <f t="shared" si="7"/>
        <v>0</v>
      </c>
      <c r="O18" s="143">
        <f t="shared" si="7"/>
        <v>0</v>
      </c>
      <c r="P18" s="143">
        <f t="shared" si="7"/>
        <v>0</v>
      </c>
      <c r="Q18" s="143">
        <f t="shared" si="7"/>
        <v>0</v>
      </c>
      <c r="R18" s="143">
        <f t="shared" si="7"/>
        <v>0</v>
      </c>
      <c r="S18" s="144">
        <f t="shared" si="7"/>
        <v>0</v>
      </c>
    </row>
    <row r="19" spans="1:19" s="10" customFormat="1" ht="15.75">
      <c r="A19" s="36" t="s">
        <v>0</v>
      </c>
      <c r="B19" s="8">
        <v>224</v>
      </c>
      <c r="C19" s="56" t="s">
        <v>8</v>
      </c>
      <c r="D19" s="18">
        <f t="shared" si="7"/>
        <v>0</v>
      </c>
      <c r="E19" s="18">
        <f t="shared" si="7"/>
        <v>0</v>
      </c>
      <c r="F19" s="18">
        <f t="shared" si="7"/>
        <v>0</v>
      </c>
      <c r="G19" s="18">
        <f t="shared" si="7"/>
        <v>0</v>
      </c>
      <c r="H19" s="18">
        <f t="shared" si="7"/>
        <v>0</v>
      </c>
      <c r="I19" s="143">
        <f t="shared" si="7"/>
        <v>0</v>
      </c>
      <c r="J19" s="134">
        <f t="shared" si="8"/>
        <v>0</v>
      </c>
      <c r="K19" s="143">
        <f t="shared" si="7"/>
        <v>0</v>
      </c>
      <c r="L19" s="143">
        <f t="shared" si="7"/>
        <v>0</v>
      </c>
      <c r="M19" s="143">
        <f t="shared" si="7"/>
        <v>0</v>
      </c>
      <c r="N19" s="143">
        <f t="shared" si="7"/>
        <v>0</v>
      </c>
      <c r="O19" s="143">
        <f t="shared" si="7"/>
        <v>0</v>
      </c>
      <c r="P19" s="143">
        <f t="shared" si="7"/>
        <v>0</v>
      </c>
      <c r="Q19" s="143">
        <f t="shared" si="7"/>
        <v>0</v>
      </c>
      <c r="R19" s="143">
        <f t="shared" si="7"/>
        <v>0</v>
      </c>
      <c r="S19" s="144">
        <f t="shared" si="7"/>
        <v>0</v>
      </c>
    </row>
    <row r="20" spans="1:19" s="10" customFormat="1" ht="15.75">
      <c r="A20" s="36" t="s">
        <v>0</v>
      </c>
      <c r="B20" s="8">
        <v>225</v>
      </c>
      <c r="C20" s="56" t="s">
        <v>9</v>
      </c>
      <c r="D20" s="18">
        <f t="shared" si="7"/>
        <v>0</v>
      </c>
      <c r="E20" s="18">
        <f t="shared" si="7"/>
        <v>0</v>
      </c>
      <c r="F20" s="18">
        <f t="shared" si="7"/>
        <v>0</v>
      </c>
      <c r="G20" s="18">
        <f t="shared" si="7"/>
        <v>0</v>
      </c>
      <c r="H20" s="18">
        <f t="shared" si="7"/>
        <v>0</v>
      </c>
      <c r="I20" s="143">
        <f t="shared" si="7"/>
        <v>30</v>
      </c>
      <c r="J20" s="134">
        <f t="shared" si="8"/>
        <v>10</v>
      </c>
      <c r="K20" s="143">
        <f t="shared" si="7"/>
        <v>10</v>
      </c>
      <c r="L20" s="143">
        <f t="shared" si="7"/>
        <v>0</v>
      </c>
      <c r="M20" s="143">
        <f t="shared" si="7"/>
        <v>0</v>
      </c>
      <c r="N20" s="143">
        <f t="shared" si="7"/>
        <v>0</v>
      </c>
      <c r="O20" s="143">
        <f t="shared" si="7"/>
        <v>0</v>
      </c>
      <c r="P20" s="143">
        <f t="shared" si="7"/>
        <v>0</v>
      </c>
      <c r="Q20" s="143">
        <f t="shared" si="7"/>
        <v>0</v>
      </c>
      <c r="R20" s="143">
        <f t="shared" si="7"/>
        <v>0</v>
      </c>
      <c r="S20" s="144">
        <f t="shared" si="7"/>
        <v>0</v>
      </c>
    </row>
    <row r="21" spans="1:19" s="10" customFormat="1" ht="15.75">
      <c r="A21" s="36" t="s">
        <v>0</v>
      </c>
      <c r="B21" s="8">
        <v>226</v>
      </c>
      <c r="C21" s="56" t="s">
        <v>10</v>
      </c>
      <c r="D21" s="18">
        <f aca="true" t="shared" si="9" ref="D21:S21">SUM(D65,D44,D84,D97)</f>
        <v>43</v>
      </c>
      <c r="E21" s="18">
        <f t="shared" si="9"/>
        <v>0</v>
      </c>
      <c r="F21" s="18">
        <f t="shared" si="9"/>
        <v>0</v>
      </c>
      <c r="G21" s="18">
        <f t="shared" si="9"/>
        <v>43</v>
      </c>
      <c r="H21" s="18">
        <f t="shared" si="9"/>
        <v>0</v>
      </c>
      <c r="I21" s="143">
        <f t="shared" si="9"/>
        <v>87</v>
      </c>
      <c r="J21" s="134">
        <f t="shared" si="8"/>
        <v>85.2</v>
      </c>
      <c r="K21" s="143">
        <f t="shared" si="9"/>
        <v>85.2</v>
      </c>
      <c r="L21" s="143">
        <f t="shared" si="9"/>
        <v>0</v>
      </c>
      <c r="M21" s="143">
        <f t="shared" si="9"/>
        <v>0</v>
      </c>
      <c r="N21" s="143">
        <f t="shared" si="9"/>
        <v>0</v>
      </c>
      <c r="O21" s="143">
        <f t="shared" si="9"/>
        <v>0</v>
      </c>
      <c r="P21" s="143">
        <f t="shared" si="9"/>
        <v>0</v>
      </c>
      <c r="Q21" s="143">
        <f t="shared" si="9"/>
        <v>0</v>
      </c>
      <c r="R21" s="143">
        <f t="shared" si="9"/>
        <v>0</v>
      </c>
      <c r="S21" s="144">
        <f t="shared" si="9"/>
        <v>0</v>
      </c>
    </row>
    <row r="22" spans="1:19" s="7" customFormat="1" ht="15.75">
      <c r="A22" s="35" t="s">
        <v>0</v>
      </c>
      <c r="B22" s="5">
        <v>231</v>
      </c>
      <c r="C22" s="57" t="s">
        <v>11</v>
      </c>
      <c r="D22" s="25">
        <f aca="true" t="shared" si="10" ref="D22:I22">SUM(D95)</f>
        <v>0</v>
      </c>
      <c r="E22" s="25">
        <f t="shared" si="10"/>
        <v>0</v>
      </c>
      <c r="F22" s="25">
        <f t="shared" si="10"/>
        <v>0</v>
      </c>
      <c r="G22" s="25">
        <f t="shared" si="10"/>
        <v>0</v>
      </c>
      <c r="H22" s="25">
        <f t="shared" si="10"/>
        <v>0</v>
      </c>
      <c r="I22" s="141">
        <f t="shared" si="10"/>
        <v>0</v>
      </c>
      <c r="J22" s="134">
        <f t="shared" si="8"/>
        <v>0</v>
      </c>
      <c r="K22" s="141">
        <f aca="true" t="shared" si="11" ref="K22:S22">SUM(K95)</f>
        <v>0</v>
      </c>
      <c r="L22" s="141">
        <f t="shared" si="11"/>
        <v>0</v>
      </c>
      <c r="M22" s="141">
        <f t="shared" si="11"/>
        <v>0</v>
      </c>
      <c r="N22" s="141">
        <f>SUM(N95)</f>
        <v>0</v>
      </c>
      <c r="O22" s="141">
        <f t="shared" si="11"/>
        <v>0</v>
      </c>
      <c r="P22" s="141">
        <f t="shared" si="11"/>
        <v>0</v>
      </c>
      <c r="Q22" s="141">
        <f t="shared" si="11"/>
        <v>0</v>
      </c>
      <c r="R22" s="141">
        <f>SUM(R95)</f>
        <v>0</v>
      </c>
      <c r="S22" s="142">
        <f t="shared" si="11"/>
        <v>0</v>
      </c>
    </row>
    <row r="23" spans="1:19" s="7" customFormat="1" ht="15.75">
      <c r="A23" s="35" t="s">
        <v>0</v>
      </c>
      <c r="B23" s="5">
        <v>251</v>
      </c>
      <c r="C23" s="57"/>
      <c r="D23" s="25">
        <f aca="true" t="shared" si="12" ref="D23:I23">SUM(D66,D85)</f>
        <v>522</v>
      </c>
      <c r="E23" s="25">
        <f t="shared" si="12"/>
        <v>0</v>
      </c>
      <c r="F23" s="25">
        <f t="shared" si="12"/>
        <v>0</v>
      </c>
      <c r="G23" s="25">
        <f t="shared" si="12"/>
        <v>522</v>
      </c>
      <c r="H23" s="25">
        <f t="shared" si="12"/>
        <v>0</v>
      </c>
      <c r="I23" s="141">
        <f t="shared" si="12"/>
        <v>822.1</v>
      </c>
      <c r="J23" s="134">
        <f t="shared" si="8"/>
        <v>822.1</v>
      </c>
      <c r="K23" s="141">
        <f aca="true" t="shared" si="13" ref="K23:S23">SUM(K66,K85)</f>
        <v>0</v>
      </c>
      <c r="L23" s="141">
        <f t="shared" si="13"/>
        <v>0</v>
      </c>
      <c r="M23" s="141">
        <f t="shared" si="13"/>
        <v>822.1</v>
      </c>
      <c r="N23" s="141">
        <f t="shared" si="13"/>
        <v>0</v>
      </c>
      <c r="O23" s="141">
        <f>SUM(O66,O85)</f>
        <v>0</v>
      </c>
      <c r="P23" s="141">
        <f t="shared" si="13"/>
        <v>0</v>
      </c>
      <c r="Q23" s="141">
        <f t="shared" si="13"/>
        <v>0</v>
      </c>
      <c r="R23" s="141">
        <f t="shared" si="13"/>
        <v>0</v>
      </c>
      <c r="S23" s="142">
        <f t="shared" si="13"/>
        <v>0</v>
      </c>
    </row>
    <row r="24" spans="1:19" s="7" customFormat="1" ht="18" customHeight="1" hidden="1">
      <c r="A24" s="35" t="s">
        <v>0</v>
      </c>
      <c r="B24" s="5">
        <v>262</v>
      </c>
      <c r="C24" s="57" t="s">
        <v>45</v>
      </c>
      <c r="D24" s="25">
        <f aca="true" t="shared" si="14" ref="D24:S24">SUM(D67,D45,D87)</f>
        <v>0</v>
      </c>
      <c r="E24" s="25">
        <f t="shared" si="14"/>
        <v>0</v>
      </c>
      <c r="F24" s="25">
        <f t="shared" si="14"/>
        <v>0</v>
      </c>
      <c r="G24" s="25">
        <f t="shared" si="14"/>
        <v>0</v>
      </c>
      <c r="H24" s="25">
        <f t="shared" si="14"/>
        <v>0</v>
      </c>
      <c r="I24" s="141">
        <f t="shared" si="14"/>
        <v>0</v>
      </c>
      <c r="J24" s="134">
        <f t="shared" si="8"/>
        <v>0</v>
      </c>
      <c r="K24" s="141">
        <f t="shared" si="14"/>
        <v>0</v>
      </c>
      <c r="L24" s="141">
        <f t="shared" si="14"/>
        <v>0</v>
      </c>
      <c r="M24" s="141">
        <f t="shared" si="14"/>
        <v>0</v>
      </c>
      <c r="N24" s="141">
        <f t="shared" si="14"/>
        <v>0</v>
      </c>
      <c r="O24" s="141">
        <f t="shared" si="14"/>
        <v>0</v>
      </c>
      <c r="P24" s="141">
        <f t="shared" si="14"/>
        <v>0</v>
      </c>
      <c r="Q24" s="141">
        <f t="shared" si="14"/>
        <v>0</v>
      </c>
      <c r="R24" s="141">
        <f t="shared" si="14"/>
        <v>0</v>
      </c>
      <c r="S24" s="142">
        <f t="shared" si="14"/>
        <v>0</v>
      </c>
    </row>
    <row r="25" spans="1:19" s="7" customFormat="1" ht="31.5" hidden="1">
      <c r="A25" s="35" t="s">
        <v>0</v>
      </c>
      <c r="B25" s="5">
        <v>263</v>
      </c>
      <c r="C25" s="57" t="s">
        <v>44</v>
      </c>
      <c r="D25" s="25">
        <f>SUM(D68,D88)</f>
        <v>0</v>
      </c>
      <c r="E25" s="25">
        <f aca="true" t="shared" si="15" ref="E25:S25">SUM(E68,E88)</f>
        <v>0</v>
      </c>
      <c r="F25" s="25">
        <f t="shared" si="15"/>
        <v>0</v>
      </c>
      <c r="G25" s="25">
        <f t="shared" si="15"/>
        <v>0</v>
      </c>
      <c r="H25" s="25">
        <f t="shared" si="15"/>
        <v>0</v>
      </c>
      <c r="I25" s="141">
        <f t="shared" si="15"/>
        <v>0</v>
      </c>
      <c r="J25" s="134">
        <f t="shared" si="8"/>
        <v>0</v>
      </c>
      <c r="K25" s="141">
        <f t="shared" si="15"/>
        <v>0</v>
      </c>
      <c r="L25" s="141">
        <f t="shared" si="15"/>
        <v>0</v>
      </c>
      <c r="M25" s="141">
        <f t="shared" si="15"/>
        <v>0</v>
      </c>
      <c r="N25" s="141">
        <f t="shared" si="15"/>
        <v>0</v>
      </c>
      <c r="O25" s="141">
        <f t="shared" si="15"/>
        <v>0</v>
      </c>
      <c r="P25" s="141">
        <f t="shared" si="15"/>
        <v>0</v>
      </c>
      <c r="Q25" s="141">
        <f t="shared" si="15"/>
        <v>0</v>
      </c>
      <c r="R25" s="141">
        <f t="shared" si="15"/>
        <v>0</v>
      </c>
      <c r="S25" s="142">
        <f t="shared" si="15"/>
        <v>0</v>
      </c>
    </row>
    <row r="26" spans="1:19" s="7" customFormat="1" ht="15.75">
      <c r="A26" s="35" t="s">
        <v>0</v>
      </c>
      <c r="B26" s="5">
        <v>290</v>
      </c>
      <c r="C26" s="57" t="s">
        <v>12</v>
      </c>
      <c r="D26" s="25">
        <f>SUM(D69,D96,D98,D46,D89,D94)</f>
        <v>13</v>
      </c>
      <c r="E26" s="25">
        <f>SUM(E69,E96,E98,E46,E89,E94)</f>
        <v>0</v>
      </c>
      <c r="F26" s="25">
        <f>SUM(F69,F96,F98,F46,F89,F94)</f>
        <v>0</v>
      </c>
      <c r="G26" s="25">
        <f>SUM(G69,G96,G98,G46,G89,G94)</f>
        <v>13</v>
      </c>
      <c r="H26" s="25">
        <f>SUM(H69,H96,H98,H46,H89,H94)</f>
        <v>0</v>
      </c>
      <c r="I26" s="141">
        <f aca="true" t="shared" si="16" ref="I26:S26">SUM(I69,I96,I98,I46,I89,I94)</f>
        <v>25</v>
      </c>
      <c r="J26" s="134">
        <f t="shared" si="8"/>
        <v>18</v>
      </c>
      <c r="K26" s="141">
        <f t="shared" si="16"/>
        <v>7</v>
      </c>
      <c r="L26" s="141">
        <f t="shared" si="16"/>
        <v>11</v>
      </c>
      <c r="M26" s="141">
        <f t="shared" si="16"/>
        <v>0</v>
      </c>
      <c r="N26" s="141">
        <f t="shared" si="16"/>
        <v>0</v>
      </c>
      <c r="O26" s="141">
        <f t="shared" si="16"/>
        <v>0</v>
      </c>
      <c r="P26" s="141">
        <f t="shared" si="16"/>
        <v>0</v>
      </c>
      <c r="Q26" s="141">
        <f t="shared" si="16"/>
        <v>0</v>
      </c>
      <c r="R26" s="141">
        <f t="shared" si="16"/>
        <v>0</v>
      </c>
      <c r="S26" s="142">
        <f t="shared" si="16"/>
        <v>0</v>
      </c>
    </row>
    <row r="27" spans="1:19" s="7" customFormat="1" ht="15.75">
      <c r="A27" s="35" t="s">
        <v>0</v>
      </c>
      <c r="B27" s="5">
        <v>300</v>
      </c>
      <c r="C27" s="57" t="s">
        <v>13</v>
      </c>
      <c r="D27" s="25">
        <f aca="true" t="shared" si="17" ref="D27:S27">SUM(D28:D29)</f>
        <v>102</v>
      </c>
      <c r="E27" s="25">
        <f t="shared" si="17"/>
        <v>0</v>
      </c>
      <c r="F27" s="25">
        <f t="shared" si="17"/>
        <v>0</v>
      </c>
      <c r="G27" s="25">
        <f t="shared" si="17"/>
        <v>102</v>
      </c>
      <c r="H27" s="25">
        <f t="shared" si="17"/>
        <v>0</v>
      </c>
      <c r="I27" s="141">
        <f t="shared" si="17"/>
        <v>351.7</v>
      </c>
      <c r="J27" s="133">
        <f t="shared" si="17"/>
        <v>80.7</v>
      </c>
      <c r="K27" s="141">
        <f t="shared" si="17"/>
        <v>80</v>
      </c>
      <c r="L27" s="141">
        <f t="shared" si="17"/>
        <v>0</v>
      </c>
      <c r="M27" s="141">
        <f t="shared" si="17"/>
        <v>0</v>
      </c>
      <c r="N27" s="141">
        <f>SUM(N28:N29)</f>
        <v>0</v>
      </c>
      <c r="O27" s="141">
        <f t="shared" si="17"/>
        <v>0</v>
      </c>
      <c r="P27" s="141">
        <f t="shared" si="17"/>
        <v>0.7</v>
      </c>
      <c r="Q27" s="141">
        <f t="shared" si="17"/>
        <v>0</v>
      </c>
      <c r="R27" s="141">
        <f>SUM(R28:R29)</f>
        <v>0</v>
      </c>
      <c r="S27" s="142">
        <f t="shared" si="17"/>
        <v>0</v>
      </c>
    </row>
    <row r="28" spans="1:19" s="10" customFormat="1" ht="15.75">
      <c r="A28" s="36" t="s">
        <v>0</v>
      </c>
      <c r="B28" s="8">
        <v>310</v>
      </c>
      <c r="C28" s="56" t="s">
        <v>14</v>
      </c>
      <c r="D28" s="18">
        <f aca="true" t="shared" si="18" ref="D28:S29">SUM(D71,D48,D91)</f>
        <v>9</v>
      </c>
      <c r="E28" s="18">
        <f t="shared" si="18"/>
        <v>0</v>
      </c>
      <c r="F28" s="18">
        <f t="shared" si="18"/>
        <v>0</v>
      </c>
      <c r="G28" s="18">
        <f t="shared" si="18"/>
        <v>9</v>
      </c>
      <c r="H28" s="18">
        <f t="shared" si="18"/>
        <v>0</v>
      </c>
      <c r="I28" s="143">
        <f t="shared" si="18"/>
        <v>86</v>
      </c>
      <c r="J28" s="134">
        <f t="shared" si="8"/>
        <v>0</v>
      </c>
      <c r="K28" s="143">
        <f t="shared" si="18"/>
        <v>0</v>
      </c>
      <c r="L28" s="143">
        <f t="shared" si="18"/>
        <v>0</v>
      </c>
      <c r="M28" s="143">
        <f t="shared" si="18"/>
        <v>0</v>
      </c>
      <c r="N28" s="143">
        <f t="shared" si="18"/>
        <v>0</v>
      </c>
      <c r="O28" s="143">
        <f t="shared" si="18"/>
        <v>0</v>
      </c>
      <c r="P28" s="143">
        <f t="shared" si="18"/>
        <v>0</v>
      </c>
      <c r="Q28" s="143">
        <f t="shared" si="18"/>
        <v>0</v>
      </c>
      <c r="R28" s="143">
        <f t="shared" si="18"/>
        <v>0</v>
      </c>
      <c r="S28" s="144">
        <f t="shared" si="18"/>
        <v>0</v>
      </c>
    </row>
    <row r="29" spans="1:19" s="10" customFormat="1" ht="15.75">
      <c r="A29" s="36" t="s">
        <v>0</v>
      </c>
      <c r="B29" s="8">
        <v>340</v>
      </c>
      <c r="C29" s="56" t="s">
        <v>15</v>
      </c>
      <c r="D29" s="18">
        <f t="shared" si="18"/>
        <v>93</v>
      </c>
      <c r="E29" s="18">
        <f t="shared" si="18"/>
        <v>0</v>
      </c>
      <c r="F29" s="18">
        <f t="shared" si="18"/>
        <v>0</v>
      </c>
      <c r="G29" s="18">
        <f t="shared" si="18"/>
        <v>93</v>
      </c>
      <c r="H29" s="18">
        <f t="shared" si="18"/>
        <v>0</v>
      </c>
      <c r="I29" s="221">
        <f>I49+I72+I99</f>
        <v>265.7</v>
      </c>
      <c r="J29" s="134">
        <f t="shared" si="8"/>
        <v>80.7</v>
      </c>
      <c r="K29" s="143">
        <f>SUM(K72,K49,K92)</f>
        <v>80</v>
      </c>
      <c r="L29" s="143">
        <f t="shared" si="18"/>
        <v>0</v>
      </c>
      <c r="M29" s="143">
        <f t="shared" si="18"/>
        <v>0</v>
      </c>
      <c r="N29" s="143">
        <f>SUM(N72,N49,N92)</f>
        <v>0</v>
      </c>
      <c r="O29" s="143">
        <f t="shared" si="18"/>
        <v>0</v>
      </c>
      <c r="P29" s="143">
        <f>SUM(P72,P49,P92)+P99</f>
        <v>0.7</v>
      </c>
      <c r="Q29" s="143">
        <f t="shared" si="18"/>
        <v>0</v>
      </c>
      <c r="R29" s="143">
        <f>SUM(R72,R49,R92)</f>
        <v>0</v>
      </c>
      <c r="S29" s="144">
        <f t="shared" si="18"/>
        <v>0</v>
      </c>
    </row>
    <row r="30" spans="1:19" s="10" customFormat="1" ht="15.75">
      <c r="A30" s="37" t="s">
        <v>17</v>
      </c>
      <c r="B30" s="12"/>
      <c r="C30" s="58"/>
      <c r="D30" s="19">
        <f aca="true" t="shared" si="19" ref="D30:I30">SUM(D11,D15,D22,D23:D25,D26,D27)</f>
        <v>4498</v>
      </c>
      <c r="E30" s="19">
        <f t="shared" si="19"/>
        <v>0</v>
      </c>
      <c r="F30" s="19">
        <f t="shared" si="19"/>
        <v>0</v>
      </c>
      <c r="G30" s="19">
        <f t="shared" si="19"/>
        <v>4498</v>
      </c>
      <c r="H30" s="19">
        <f t="shared" si="19"/>
        <v>0</v>
      </c>
      <c r="I30" s="145">
        <f t="shared" si="19"/>
        <v>7753.900000000001</v>
      </c>
      <c r="J30" s="133">
        <f>SUM(J11,J15,J22:J23,J25,J26,J27)</f>
        <v>4401.2</v>
      </c>
      <c r="K30" s="145">
        <f aca="true" t="shared" si="20" ref="K30:S30">SUM(K11,K15,K22,K25,K26,K27)</f>
        <v>601.7</v>
      </c>
      <c r="L30" s="145">
        <f t="shared" si="20"/>
        <v>620.7</v>
      </c>
      <c r="M30" s="145">
        <f t="shared" si="20"/>
        <v>13</v>
      </c>
      <c r="N30" s="145">
        <f>SUM(N11,N15,N22,N25,N26,N27)</f>
        <v>2343</v>
      </c>
      <c r="O30" s="145">
        <f t="shared" si="20"/>
        <v>0</v>
      </c>
      <c r="P30" s="145">
        <f t="shared" si="20"/>
        <v>0.7</v>
      </c>
      <c r="Q30" s="145">
        <f t="shared" si="20"/>
        <v>0</v>
      </c>
      <c r="R30" s="145">
        <f>SUM(R11,R15,R22,R25,R26,R27)</f>
        <v>0</v>
      </c>
      <c r="S30" s="146">
        <f t="shared" si="20"/>
        <v>0</v>
      </c>
    </row>
    <row r="31" spans="1:19" s="10" customFormat="1" ht="15.75">
      <c r="A31" s="38" t="s">
        <v>16</v>
      </c>
      <c r="B31" s="8">
        <v>211</v>
      </c>
      <c r="C31" s="56" t="s">
        <v>1</v>
      </c>
      <c r="D31" s="115">
        <v>440</v>
      </c>
      <c r="E31" s="115"/>
      <c r="F31" s="115"/>
      <c r="G31" s="23">
        <f>SUM(D31:F31)</f>
        <v>440</v>
      </c>
      <c r="H31" s="115"/>
      <c r="I31" s="160">
        <v>612</v>
      </c>
      <c r="J31" s="134">
        <f>SUM(K31:S31)</f>
        <v>532</v>
      </c>
      <c r="K31" s="143"/>
      <c r="L31" s="143"/>
      <c r="M31" s="143"/>
      <c r="N31" s="143">
        <v>532</v>
      </c>
      <c r="O31" s="143"/>
      <c r="P31" s="143"/>
      <c r="Q31" s="143"/>
      <c r="R31" s="143"/>
      <c r="S31" s="144"/>
    </row>
    <row r="32" spans="1:19" s="10" customFormat="1" ht="15.75">
      <c r="A32" s="38" t="s">
        <v>16</v>
      </c>
      <c r="B32" s="8">
        <v>213</v>
      </c>
      <c r="C32" s="56" t="s">
        <v>3</v>
      </c>
      <c r="D32" s="116">
        <v>125</v>
      </c>
      <c r="E32" s="115"/>
      <c r="F32" s="115"/>
      <c r="G32" s="23">
        <f>SUM(D32:F32)</f>
        <v>125</v>
      </c>
      <c r="H32" s="115"/>
      <c r="I32" s="160">
        <v>185</v>
      </c>
      <c r="J32" s="134">
        <f>SUM(K32:S32)</f>
        <v>161</v>
      </c>
      <c r="K32" s="143"/>
      <c r="L32" s="143"/>
      <c r="M32" s="143"/>
      <c r="N32" s="143">
        <v>161</v>
      </c>
      <c r="O32" s="143"/>
      <c r="P32" s="143"/>
      <c r="Q32" s="143"/>
      <c r="R32" s="143"/>
      <c r="S32" s="144"/>
    </row>
    <row r="33" spans="1:19" s="10" customFormat="1" ht="15.75">
      <c r="A33" s="39"/>
      <c r="B33" s="12"/>
      <c r="C33" s="59" t="s">
        <v>18</v>
      </c>
      <c r="D33" s="19">
        <f aca="true" t="shared" si="21" ref="D33:J33">SUM(D31:D32)</f>
        <v>565</v>
      </c>
      <c r="E33" s="19">
        <f t="shared" si="21"/>
        <v>0</v>
      </c>
      <c r="F33" s="19">
        <f t="shared" si="21"/>
        <v>0</v>
      </c>
      <c r="G33" s="19">
        <f t="shared" si="21"/>
        <v>565</v>
      </c>
      <c r="H33" s="19">
        <f t="shared" si="21"/>
        <v>0</v>
      </c>
      <c r="I33" s="145">
        <f t="shared" si="21"/>
        <v>797</v>
      </c>
      <c r="J33" s="133">
        <f t="shared" si="21"/>
        <v>693</v>
      </c>
      <c r="K33" s="145">
        <f aca="true" t="shared" si="22" ref="K33:S33">SUM(K31:K32)</f>
        <v>0</v>
      </c>
      <c r="L33" s="145">
        <f t="shared" si="22"/>
        <v>0</v>
      </c>
      <c r="M33" s="145">
        <f t="shared" si="22"/>
        <v>0</v>
      </c>
      <c r="N33" s="145">
        <f t="shared" si="22"/>
        <v>693</v>
      </c>
      <c r="O33" s="145">
        <f t="shared" si="22"/>
        <v>0</v>
      </c>
      <c r="P33" s="145">
        <f t="shared" si="22"/>
        <v>0</v>
      </c>
      <c r="Q33" s="145">
        <f t="shared" si="22"/>
        <v>0</v>
      </c>
      <c r="R33" s="145">
        <f t="shared" si="22"/>
        <v>0</v>
      </c>
      <c r="S33" s="146">
        <f t="shared" si="22"/>
        <v>0</v>
      </c>
    </row>
    <row r="34" spans="1:19" s="7" customFormat="1" ht="15.75">
      <c r="A34" s="40" t="s">
        <v>19</v>
      </c>
      <c r="B34" s="5">
        <v>210</v>
      </c>
      <c r="C34" s="57" t="s">
        <v>30</v>
      </c>
      <c r="D34" s="25">
        <f aca="true" t="shared" si="23" ref="D34:S34">SUM(D35:D37)</f>
        <v>241</v>
      </c>
      <c r="E34" s="25">
        <f t="shared" si="23"/>
        <v>0</v>
      </c>
      <c r="F34" s="25">
        <f t="shared" si="23"/>
        <v>0</v>
      </c>
      <c r="G34" s="25">
        <f t="shared" si="23"/>
        <v>241</v>
      </c>
      <c r="H34" s="25">
        <f t="shared" si="23"/>
        <v>0</v>
      </c>
      <c r="I34" s="141">
        <f t="shared" si="23"/>
        <v>428</v>
      </c>
      <c r="J34" s="133">
        <f t="shared" si="23"/>
        <v>223.3</v>
      </c>
      <c r="K34" s="141">
        <f t="shared" si="23"/>
        <v>0</v>
      </c>
      <c r="L34" s="141">
        <f t="shared" si="23"/>
        <v>223.3</v>
      </c>
      <c r="M34" s="141">
        <f>SUM(M35:M37)</f>
        <v>0</v>
      </c>
      <c r="N34" s="141"/>
      <c r="O34" s="141">
        <f>SUM(O35:O37)</f>
        <v>0</v>
      </c>
      <c r="P34" s="141">
        <f t="shared" si="23"/>
        <v>0</v>
      </c>
      <c r="Q34" s="141">
        <f t="shared" si="23"/>
        <v>0</v>
      </c>
      <c r="R34" s="141">
        <f>SUM(R35:R37)</f>
        <v>0</v>
      </c>
      <c r="S34" s="142">
        <f t="shared" si="23"/>
        <v>0</v>
      </c>
    </row>
    <row r="35" spans="1:19" s="10" customFormat="1" ht="15.75">
      <c r="A35" s="38" t="s">
        <v>19</v>
      </c>
      <c r="B35" s="8">
        <v>211</v>
      </c>
      <c r="C35" s="56" t="s">
        <v>1</v>
      </c>
      <c r="D35" s="116">
        <v>186</v>
      </c>
      <c r="E35" s="115"/>
      <c r="F35" s="115"/>
      <c r="G35" s="23">
        <f aca="true" t="shared" si="24" ref="G35:G40">SUM(D35:F35)</f>
        <v>186</v>
      </c>
      <c r="H35" s="115"/>
      <c r="I35" s="160">
        <v>312</v>
      </c>
      <c r="J35" s="134">
        <f>SUM(K35:S35)</f>
        <v>182.3</v>
      </c>
      <c r="K35" s="143"/>
      <c r="L35" s="143">
        <v>182.3</v>
      </c>
      <c r="M35" s="143"/>
      <c r="N35" s="143"/>
      <c r="O35" s="143"/>
      <c r="P35" s="143"/>
      <c r="Q35" s="143"/>
      <c r="R35" s="143"/>
      <c r="S35" s="144"/>
    </row>
    <row r="36" spans="1:19" s="10" customFormat="1" ht="15.75">
      <c r="A36" s="38" t="s">
        <v>19</v>
      </c>
      <c r="B36" s="8">
        <v>212</v>
      </c>
      <c r="C36" s="56" t="s">
        <v>2</v>
      </c>
      <c r="D36" s="116">
        <v>0</v>
      </c>
      <c r="E36" s="115">
        <v>0</v>
      </c>
      <c r="F36" s="115">
        <v>0</v>
      </c>
      <c r="G36" s="23">
        <f t="shared" si="24"/>
        <v>0</v>
      </c>
      <c r="H36" s="115"/>
      <c r="I36" s="160">
        <v>22</v>
      </c>
      <c r="J36" s="134">
        <f aca="true" t="shared" si="25" ref="J36:J49">SUM(K36:S36)</f>
        <v>1</v>
      </c>
      <c r="K36" s="143"/>
      <c r="L36" s="143">
        <v>1</v>
      </c>
      <c r="M36" s="143"/>
      <c r="N36" s="143"/>
      <c r="O36" s="143"/>
      <c r="P36" s="143"/>
      <c r="Q36" s="143"/>
      <c r="R36" s="143"/>
      <c r="S36" s="144"/>
    </row>
    <row r="37" spans="1:19" s="10" customFormat="1" ht="15.75">
      <c r="A37" s="38" t="s">
        <v>19</v>
      </c>
      <c r="B37" s="8">
        <v>213</v>
      </c>
      <c r="C37" s="56" t="s">
        <v>3</v>
      </c>
      <c r="D37" s="116">
        <v>55</v>
      </c>
      <c r="E37" s="115"/>
      <c r="F37" s="115"/>
      <c r="G37" s="23">
        <f t="shared" si="24"/>
        <v>55</v>
      </c>
      <c r="H37" s="115"/>
      <c r="I37" s="160">
        <v>94</v>
      </c>
      <c r="J37" s="134">
        <f t="shared" si="25"/>
        <v>40</v>
      </c>
      <c r="K37" s="143"/>
      <c r="L37" s="143">
        <v>40</v>
      </c>
      <c r="M37" s="143"/>
      <c r="N37" s="143"/>
      <c r="O37" s="143"/>
      <c r="P37" s="143"/>
      <c r="Q37" s="143"/>
      <c r="R37" s="143"/>
      <c r="S37" s="144"/>
    </row>
    <row r="38" spans="1:19" s="7" customFormat="1" ht="15.75" hidden="1">
      <c r="A38" s="40" t="s">
        <v>19</v>
      </c>
      <c r="B38" s="5">
        <v>220</v>
      </c>
      <c r="C38" s="57" t="s">
        <v>4</v>
      </c>
      <c r="D38" s="73">
        <f>SUM(D39:D44)</f>
        <v>0</v>
      </c>
      <c r="E38" s="180">
        <f>SUM(E39:E44)</f>
        <v>0</v>
      </c>
      <c r="F38" s="180">
        <f>SUM(F39:F44)</f>
        <v>0</v>
      </c>
      <c r="G38" s="23">
        <f t="shared" si="24"/>
        <v>0</v>
      </c>
      <c r="H38" s="180">
        <f>SUM(H39:H44)</f>
        <v>0</v>
      </c>
      <c r="I38" s="158">
        <f>SUM(I39:I44)</f>
        <v>0</v>
      </c>
      <c r="J38" s="134">
        <f t="shared" si="25"/>
        <v>0</v>
      </c>
      <c r="K38" s="141"/>
      <c r="L38" s="141"/>
      <c r="M38" s="141"/>
      <c r="N38" s="141"/>
      <c r="O38" s="141"/>
      <c r="P38" s="141"/>
      <c r="Q38" s="141"/>
      <c r="R38" s="141"/>
      <c r="S38" s="142"/>
    </row>
    <row r="39" spans="1:19" s="10" customFormat="1" ht="15.75" hidden="1">
      <c r="A39" s="38" t="s">
        <v>19</v>
      </c>
      <c r="B39" s="8">
        <v>221</v>
      </c>
      <c r="C39" s="56" t="s">
        <v>5</v>
      </c>
      <c r="D39" s="23"/>
      <c r="E39" s="115"/>
      <c r="F39" s="115"/>
      <c r="G39" s="23">
        <f t="shared" si="24"/>
        <v>0</v>
      </c>
      <c r="H39" s="115"/>
      <c r="I39" s="160"/>
      <c r="J39" s="134">
        <f t="shared" si="25"/>
        <v>0</v>
      </c>
      <c r="K39" s="143"/>
      <c r="L39" s="143"/>
      <c r="M39" s="143"/>
      <c r="N39" s="143"/>
      <c r="O39" s="143"/>
      <c r="P39" s="143"/>
      <c r="Q39" s="143"/>
      <c r="R39" s="143"/>
      <c r="S39" s="144"/>
    </row>
    <row r="40" spans="1:19" s="10" customFormat="1" ht="15.75" customHeight="1" hidden="1">
      <c r="A40" s="38" t="s">
        <v>19</v>
      </c>
      <c r="B40" s="8">
        <v>222</v>
      </c>
      <c r="C40" s="56" t="s">
        <v>6</v>
      </c>
      <c r="D40" s="23">
        <v>0</v>
      </c>
      <c r="E40" s="115">
        <v>0</v>
      </c>
      <c r="F40" s="115">
        <v>0</v>
      </c>
      <c r="G40" s="23">
        <f t="shared" si="24"/>
        <v>0</v>
      </c>
      <c r="H40" s="115">
        <v>0</v>
      </c>
      <c r="I40" s="160">
        <v>0</v>
      </c>
      <c r="J40" s="134">
        <f t="shared" si="25"/>
        <v>0</v>
      </c>
      <c r="K40" s="143"/>
      <c r="L40" s="143"/>
      <c r="M40" s="143"/>
      <c r="N40" s="143"/>
      <c r="O40" s="143"/>
      <c r="P40" s="143"/>
      <c r="Q40" s="143"/>
      <c r="R40" s="143"/>
      <c r="S40" s="144"/>
    </row>
    <row r="41" spans="1:19" s="10" customFormat="1" ht="17.25" customHeight="1" hidden="1">
      <c r="A41" s="38" t="s">
        <v>19</v>
      </c>
      <c r="B41" s="8">
        <v>223</v>
      </c>
      <c r="C41" s="56" t="s">
        <v>7</v>
      </c>
      <c r="D41" s="23"/>
      <c r="E41" s="115"/>
      <c r="F41" s="115"/>
      <c r="G41" s="23"/>
      <c r="H41" s="115"/>
      <c r="I41" s="160"/>
      <c r="J41" s="134">
        <f t="shared" si="25"/>
        <v>0</v>
      </c>
      <c r="K41" s="143"/>
      <c r="L41" s="143"/>
      <c r="M41" s="143"/>
      <c r="N41" s="143"/>
      <c r="O41" s="143"/>
      <c r="P41" s="143"/>
      <c r="Q41" s="143"/>
      <c r="R41" s="143"/>
      <c r="S41" s="144"/>
    </row>
    <row r="42" spans="1:19" s="10" customFormat="1" ht="15.75" hidden="1">
      <c r="A42" s="38" t="s">
        <v>19</v>
      </c>
      <c r="B42" s="8">
        <v>224</v>
      </c>
      <c r="C42" s="56" t="s">
        <v>8</v>
      </c>
      <c r="D42" s="23"/>
      <c r="E42" s="115"/>
      <c r="F42" s="115"/>
      <c r="G42" s="23"/>
      <c r="H42" s="115"/>
      <c r="I42" s="160"/>
      <c r="J42" s="134">
        <f t="shared" si="25"/>
        <v>0</v>
      </c>
      <c r="K42" s="143"/>
      <c r="L42" s="143"/>
      <c r="M42" s="143"/>
      <c r="N42" s="143"/>
      <c r="O42" s="143"/>
      <c r="P42" s="143"/>
      <c r="Q42" s="143"/>
      <c r="R42" s="143"/>
      <c r="S42" s="144"/>
    </row>
    <row r="43" spans="1:19" s="10" customFormat="1" ht="14.25" customHeight="1" hidden="1">
      <c r="A43" s="38" t="s">
        <v>19</v>
      </c>
      <c r="B43" s="8">
        <v>225</v>
      </c>
      <c r="C43" s="56" t="s">
        <v>9</v>
      </c>
      <c r="D43" s="23"/>
      <c r="E43" s="115"/>
      <c r="F43" s="115"/>
      <c r="G43" s="23"/>
      <c r="H43" s="115"/>
      <c r="I43" s="160"/>
      <c r="J43" s="134">
        <f t="shared" si="25"/>
        <v>0</v>
      </c>
      <c r="K43" s="143"/>
      <c r="L43" s="143"/>
      <c r="M43" s="143"/>
      <c r="N43" s="143"/>
      <c r="O43" s="143"/>
      <c r="P43" s="143"/>
      <c r="Q43" s="143"/>
      <c r="R43" s="143"/>
      <c r="S43" s="144"/>
    </row>
    <row r="44" spans="1:19" s="10" customFormat="1" ht="18" customHeight="1" hidden="1">
      <c r="A44" s="38" t="s">
        <v>19</v>
      </c>
      <c r="B44" s="8">
        <v>226</v>
      </c>
      <c r="C44" s="56" t="s">
        <v>10</v>
      </c>
      <c r="D44" s="23"/>
      <c r="E44" s="115"/>
      <c r="F44" s="115"/>
      <c r="G44" s="23"/>
      <c r="H44" s="115"/>
      <c r="I44" s="160"/>
      <c r="J44" s="134">
        <f t="shared" si="25"/>
        <v>0</v>
      </c>
      <c r="K44" s="143"/>
      <c r="L44" s="143"/>
      <c r="M44" s="143"/>
      <c r="N44" s="143"/>
      <c r="O44" s="143"/>
      <c r="P44" s="143"/>
      <c r="Q44" s="143"/>
      <c r="R44" s="143"/>
      <c r="S44" s="144"/>
    </row>
    <row r="45" spans="1:19" s="7" customFormat="1" ht="20.25" customHeight="1" hidden="1">
      <c r="A45" s="40" t="s">
        <v>19</v>
      </c>
      <c r="B45" s="5">
        <v>262</v>
      </c>
      <c r="C45" s="57" t="s">
        <v>36</v>
      </c>
      <c r="D45" s="73">
        <v>0</v>
      </c>
      <c r="E45" s="180">
        <v>0</v>
      </c>
      <c r="F45" s="180">
        <v>0</v>
      </c>
      <c r="G45" s="73">
        <v>0</v>
      </c>
      <c r="H45" s="180">
        <v>0</v>
      </c>
      <c r="I45" s="158">
        <v>0</v>
      </c>
      <c r="J45" s="134">
        <f t="shared" si="25"/>
        <v>0</v>
      </c>
      <c r="K45" s="141"/>
      <c r="L45" s="141"/>
      <c r="M45" s="141"/>
      <c r="N45" s="141"/>
      <c r="O45" s="141"/>
      <c r="P45" s="141"/>
      <c r="Q45" s="141"/>
      <c r="R45" s="141"/>
      <c r="S45" s="142"/>
    </row>
    <row r="46" spans="1:19" s="10" customFormat="1" ht="15.75">
      <c r="A46" s="38" t="s">
        <v>19</v>
      </c>
      <c r="B46" s="8">
        <v>290</v>
      </c>
      <c r="C46" s="56" t="s">
        <v>12</v>
      </c>
      <c r="D46" s="23">
        <v>1</v>
      </c>
      <c r="E46" s="115">
        <v>0</v>
      </c>
      <c r="F46" s="115">
        <v>0</v>
      </c>
      <c r="G46" s="23">
        <f>SUM(D46:F46)</f>
        <v>1</v>
      </c>
      <c r="H46" s="115"/>
      <c r="I46" s="160">
        <v>1</v>
      </c>
      <c r="J46" s="134">
        <f t="shared" si="25"/>
        <v>1</v>
      </c>
      <c r="K46" s="143"/>
      <c r="L46" s="143">
        <v>1</v>
      </c>
      <c r="M46" s="143"/>
      <c r="N46" s="143"/>
      <c r="O46" s="143"/>
      <c r="P46" s="143"/>
      <c r="Q46" s="143"/>
      <c r="R46" s="143"/>
      <c r="S46" s="144"/>
    </row>
    <row r="47" spans="1:19" s="7" customFormat="1" ht="15.75" hidden="1">
      <c r="A47" s="40" t="s">
        <v>19</v>
      </c>
      <c r="B47" s="5">
        <v>300</v>
      </c>
      <c r="C47" s="57" t="s">
        <v>13</v>
      </c>
      <c r="D47" s="25">
        <f aca="true" t="shared" si="26" ref="D47:I47">SUM(D48:D49)</f>
        <v>0</v>
      </c>
      <c r="E47" s="25">
        <f t="shared" si="26"/>
        <v>0</v>
      </c>
      <c r="F47" s="25">
        <f t="shared" si="26"/>
        <v>0</v>
      </c>
      <c r="G47" s="25">
        <f t="shared" si="26"/>
        <v>0</v>
      </c>
      <c r="H47" s="25">
        <f t="shared" si="26"/>
        <v>0</v>
      </c>
      <c r="I47" s="141">
        <f t="shared" si="26"/>
        <v>0</v>
      </c>
      <c r="J47" s="134">
        <f t="shared" si="25"/>
        <v>0</v>
      </c>
      <c r="K47" s="141">
        <f>SUM(K48:K49)</f>
        <v>0</v>
      </c>
      <c r="L47" s="141">
        <f>SUM(L48:L49)</f>
        <v>0</v>
      </c>
      <c r="M47" s="141">
        <f>SUM(M48:M49)</f>
        <v>0</v>
      </c>
      <c r="N47" s="141"/>
      <c r="O47" s="141">
        <f>SUM(O48:O49)</f>
        <v>0</v>
      </c>
      <c r="P47" s="141">
        <f>SUM(P48:P49)</f>
        <v>0</v>
      </c>
      <c r="Q47" s="141">
        <f>SUM(Q48:Q49)</f>
        <v>0</v>
      </c>
      <c r="R47" s="141">
        <f>SUM(R48:R49)</f>
        <v>0</v>
      </c>
      <c r="S47" s="142">
        <f>SUM(S48:S49)</f>
        <v>0</v>
      </c>
    </row>
    <row r="48" spans="1:19" s="10" customFormat="1" ht="15.75" hidden="1">
      <c r="A48" s="38" t="s">
        <v>19</v>
      </c>
      <c r="B48" s="8">
        <v>310</v>
      </c>
      <c r="C48" s="56" t="s">
        <v>14</v>
      </c>
      <c r="D48" s="18"/>
      <c r="E48" s="18"/>
      <c r="F48" s="18"/>
      <c r="G48" s="18"/>
      <c r="H48" s="18"/>
      <c r="I48" s="143"/>
      <c r="J48" s="134">
        <f t="shared" si="25"/>
        <v>0</v>
      </c>
      <c r="K48" s="143"/>
      <c r="L48" s="143"/>
      <c r="M48" s="143"/>
      <c r="N48" s="143"/>
      <c r="O48" s="143"/>
      <c r="P48" s="143"/>
      <c r="Q48" s="143"/>
      <c r="R48" s="143"/>
      <c r="S48" s="144"/>
    </row>
    <row r="49" spans="1:19" s="10" customFormat="1" ht="15.75" hidden="1">
      <c r="A49" s="38" t="s">
        <v>19</v>
      </c>
      <c r="B49" s="8">
        <v>340</v>
      </c>
      <c r="C49" s="56" t="s">
        <v>15</v>
      </c>
      <c r="D49" s="18"/>
      <c r="E49" s="18"/>
      <c r="F49" s="18"/>
      <c r="G49" s="18"/>
      <c r="H49" s="18"/>
      <c r="I49" s="143"/>
      <c r="J49" s="134">
        <f t="shared" si="25"/>
        <v>0</v>
      </c>
      <c r="K49" s="143"/>
      <c r="L49" s="143"/>
      <c r="M49" s="143"/>
      <c r="N49" s="143"/>
      <c r="O49" s="143"/>
      <c r="P49" s="143"/>
      <c r="Q49" s="143"/>
      <c r="R49" s="143"/>
      <c r="S49" s="144"/>
    </row>
    <row r="50" spans="1:19" s="10" customFormat="1" ht="15.75">
      <c r="A50" s="39"/>
      <c r="B50" s="12"/>
      <c r="C50" s="59" t="s">
        <v>18</v>
      </c>
      <c r="D50" s="19">
        <f>D35+D36+D37+D40+D45+D46</f>
        <v>242</v>
      </c>
      <c r="E50" s="19">
        <f>E35+E36+E37+E40+E45+E46</f>
        <v>0</v>
      </c>
      <c r="F50" s="19">
        <f>F35+F36+F37+F40+F45+F46</f>
        <v>0</v>
      </c>
      <c r="G50" s="19">
        <f>G35+G36+G37+G40+G45+G46</f>
        <v>242</v>
      </c>
      <c r="H50" s="19">
        <f>SUM(H34,H38,H45,H46,H47)</f>
        <v>0</v>
      </c>
      <c r="I50" s="145">
        <f>SUM(I34,I38,I45,I46,I47)</f>
        <v>429</v>
      </c>
      <c r="J50" s="133">
        <f>SUM(J34,J38,J45,J46,J47)</f>
        <v>224.3</v>
      </c>
      <c r="K50" s="145">
        <f>SUM(K34,K38,K45,K46,K47)</f>
        <v>0</v>
      </c>
      <c r="L50" s="145">
        <f aca="true" t="shared" si="27" ref="L50:S50">SUM(L34,L38,L45,L46,L47)</f>
        <v>224.3</v>
      </c>
      <c r="M50" s="145">
        <f>SUM(M34,M38,M45,M46,M47)</f>
        <v>0</v>
      </c>
      <c r="N50" s="145">
        <f t="shared" si="27"/>
        <v>0</v>
      </c>
      <c r="O50" s="145">
        <f t="shared" si="27"/>
        <v>0</v>
      </c>
      <c r="P50" s="145">
        <f t="shared" si="27"/>
        <v>0</v>
      </c>
      <c r="Q50" s="145">
        <f t="shared" si="27"/>
        <v>0</v>
      </c>
      <c r="R50" s="145">
        <f t="shared" si="27"/>
        <v>0</v>
      </c>
      <c r="S50" s="146">
        <f t="shared" si="27"/>
        <v>0</v>
      </c>
    </row>
    <row r="51" spans="1:19" s="7" customFormat="1" ht="15.75">
      <c r="A51" s="40" t="s">
        <v>20</v>
      </c>
      <c r="B51" s="5">
        <v>210</v>
      </c>
      <c r="C51" s="57" t="s">
        <v>30</v>
      </c>
      <c r="D51" s="25">
        <f aca="true" t="shared" si="28" ref="D51:S51">SUM(D52,D56,D55)</f>
        <v>2608</v>
      </c>
      <c r="E51" s="25">
        <f t="shared" si="28"/>
        <v>0</v>
      </c>
      <c r="F51" s="25">
        <f t="shared" si="28"/>
        <v>0</v>
      </c>
      <c r="G51" s="25">
        <f t="shared" si="28"/>
        <v>2608</v>
      </c>
      <c r="H51" s="25">
        <f t="shared" si="28"/>
        <v>0</v>
      </c>
      <c r="I51" s="141">
        <f t="shared" si="28"/>
        <v>4679.1</v>
      </c>
      <c r="J51" s="133">
        <f t="shared" si="28"/>
        <v>2237.9</v>
      </c>
      <c r="K51" s="141">
        <f t="shared" si="28"/>
        <v>188.5</v>
      </c>
      <c r="L51" s="141">
        <f t="shared" si="28"/>
        <v>386.4</v>
      </c>
      <c r="M51" s="141">
        <f>SUM(M52,M56,M55)</f>
        <v>13</v>
      </c>
      <c r="N51" s="141">
        <f t="shared" si="28"/>
        <v>1650</v>
      </c>
      <c r="O51" s="141">
        <f t="shared" si="28"/>
        <v>0</v>
      </c>
      <c r="P51" s="141">
        <f t="shared" si="28"/>
        <v>0</v>
      </c>
      <c r="Q51" s="141">
        <f t="shared" si="28"/>
        <v>0</v>
      </c>
      <c r="R51" s="141">
        <f t="shared" si="28"/>
        <v>0</v>
      </c>
      <c r="S51" s="142">
        <f t="shared" si="28"/>
        <v>0</v>
      </c>
    </row>
    <row r="52" spans="1:19" s="7" customFormat="1" ht="15.75">
      <c r="A52" s="40" t="s">
        <v>20</v>
      </c>
      <c r="B52" s="5">
        <v>211</v>
      </c>
      <c r="C52" s="57" t="s">
        <v>138</v>
      </c>
      <c r="D52" s="71">
        <f>SUM(D53:D54)</f>
        <v>2006</v>
      </c>
      <c r="E52" s="71">
        <f aca="true" t="shared" si="29" ref="E52:S52">SUM(E53:E54)</f>
        <v>0</v>
      </c>
      <c r="F52" s="71">
        <f t="shared" si="29"/>
        <v>0</v>
      </c>
      <c r="G52" s="71">
        <f t="shared" si="29"/>
        <v>2006</v>
      </c>
      <c r="H52" s="71">
        <f t="shared" si="29"/>
        <v>0</v>
      </c>
      <c r="I52" s="147">
        <f t="shared" si="29"/>
        <v>3514</v>
      </c>
      <c r="J52" s="133">
        <f t="shared" si="29"/>
        <v>2037.9</v>
      </c>
      <c r="K52" s="147">
        <f t="shared" si="29"/>
        <v>188.5</v>
      </c>
      <c r="L52" s="147">
        <f t="shared" si="29"/>
        <v>336.4</v>
      </c>
      <c r="M52" s="147">
        <f>SUM(M53:M54)</f>
        <v>13</v>
      </c>
      <c r="N52" s="147">
        <f t="shared" si="29"/>
        <v>1500</v>
      </c>
      <c r="O52" s="147">
        <f t="shared" si="29"/>
        <v>0</v>
      </c>
      <c r="P52" s="147">
        <f t="shared" si="29"/>
        <v>0</v>
      </c>
      <c r="Q52" s="147">
        <f t="shared" si="29"/>
        <v>0</v>
      </c>
      <c r="R52" s="147">
        <f t="shared" si="29"/>
        <v>0</v>
      </c>
      <c r="S52" s="148">
        <f t="shared" si="29"/>
        <v>0</v>
      </c>
    </row>
    <row r="53" spans="1:19" s="95" customFormat="1" ht="15.75">
      <c r="A53" s="92" t="s">
        <v>102</v>
      </c>
      <c r="B53" s="93">
        <v>211</v>
      </c>
      <c r="C53" s="213" t="s">
        <v>176</v>
      </c>
      <c r="D53" s="96">
        <v>2006</v>
      </c>
      <c r="E53" s="181"/>
      <c r="F53" s="181"/>
      <c r="G53" s="99">
        <f>SUM(D53:F53)</f>
        <v>2006</v>
      </c>
      <c r="H53" s="181"/>
      <c r="I53" s="229">
        <v>2401</v>
      </c>
      <c r="J53" s="129">
        <f>SUM(K53:S53)</f>
        <v>1500</v>
      </c>
      <c r="K53" s="127"/>
      <c r="L53" s="127"/>
      <c r="M53" s="127"/>
      <c r="N53" s="127">
        <v>1500</v>
      </c>
      <c r="O53" s="127"/>
      <c r="P53" s="127"/>
      <c r="Q53" s="127"/>
      <c r="R53" s="127"/>
      <c r="S53" s="149"/>
    </row>
    <row r="54" spans="1:19" s="95" customFormat="1" ht="15.75">
      <c r="A54" s="92" t="s">
        <v>102</v>
      </c>
      <c r="B54" s="93">
        <v>211</v>
      </c>
      <c r="C54" s="213" t="s">
        <v>177</v>
      </c>
      <c r="D54" s="96"/>
      <c r="E54" s="181"/>
      <c r="F54" s="181"/>
      <c r="G54" s="94">
        <f>SUM(D54:F54)</f>
        <v>0</v>
      </c>
      <c r="H54" s="181"/>
      <c r="I54" s="229">
        <v>1113</v>
      </c>
      <c r="J54" s="129">
        <f>SUM(K54:S54)</f>
        <v>537.9</v>
      </c>
      <c r="K54" s="127">
        <v>188.5</v>
      </c>
      <c r="L54" s="263">
        <f>300+36.4</f>
        <v>336.4</v>
      </c>
      <c r="M54" s="263">
        <v>13</v>
      </c>
      <c r="N54" s="127"/>
      <c r="O54" s="127"/>
      <c r="P54" s="127"/>
      <c r="Q54" s="127"/>
      <c r="R54" s="127"/>
      <c r="S54" s="149"/>
    </row>
    <row r="55" spans="1:19" s="10" customFormat="1" ht="15.75">
      <c r="A55" s="38" t="s">
        <v>20</v>
      </c>
      <c r="B55" s="8">
        <v>212</v>
      </c>
      <c r="C55" s="56" t="s">
        <v>2</v>
      </c>
      <c r="D55" s="79">
        <v>4</v>
      </c>
      <c r="E55" s="182"/>
      <c r="F55" s="182"/>
      <c r="G55" s="23">
        <f>SUM(D55:F55)</f>
        <v>4</v>
      </c>
      <c r="H55" s="182"/>
      <c r="I55" s="172">
        <f>22+82</f>
        <v>104</v>
      </c>
      <c r="J55" s="134">
        <f>SUM(K55:S55)</f>
        <v>0</v>
      </c>
      <c r="K55" s="143"/>
      <c r="L55" s="143"/>
      <c r="M55" s="143"/>
      <c r="N55" s="143"/>
      <c r="O55" s="143"/>
      <c r="P55" s="143"/>
      <c r="Q55" s="143"/>
      <c r="R55" s="143"/>
      <c r="S55" s="144"/>
    </row>
    <row r="56" spans="1:19" s="7" customFormat="1" ht="15.75">
      <c r="A56" s="40" t="s">
        <v>20</v>
      </c>
      <c r="B56" s="5">
        <v>213</v>
      </c>
      <c r="C56" s="57" t="s">
        <v>3</v>
      </c>
      <c r="D56" s="71">
        <f>SUM(D57:D58)</f>
        <v>598</v>
      </c>
      <c r="E56" s="71">
        <f aca="true" t="shared" si="30" ref="E56:S56">SUM(E57:E58)</f>
        <v>0</v>
      </c>
      <c r="F56" s="71">
        <f t="shared" si="30"/>
        <v>0</v>
      </c>
      <c r="G56" s="71">
        <f t="shared" si="30"/>
        <v>598</v>
      </c>
      <c r="H56" s="71">
        <f t="shared" si="30"/>
        <v>0</v>
      </c>
      <c r="I56" s="147">
        <f t="shared" si="30"/>
        <v>1061.1</v>
      </c>
      <c r="J56" s="133">
        <f t="shared" si="30"/>
        <v>200</v>
      </c>
      <c r="K56" s="147">
        <f t="shared" si="30"/>
        <v>0</v>
      </c>
      <c r="L56" s="147">
        <f t="shared" si="30"/>
        <v>50</v>
      </c>
      <c r="M56" s="147">
        <f>SUM(M57:M58)</f>
        <v>0</v>
      </c>
      <c r="N56" s="147">
        <f t="shared" si="30"/>
        <v>150</v>
      </c>
      <c r="O56" s="147">
        <f t="shared" si="30"/>
        <v>0</v>
      </c>
      <c r="P56" s="147">
        <f t="shared" si="30"/>
        <v>0</v>
      </c>
      <c r="Q56" s="147">
        <f t="shared" si="30"/>
        <v>0</v>
      </c>
      <c r="R56" s="147">
        <f t="shared" si="30"/>
        <v>0</v>
      </c>
      <c r="S56" s="148">
        <f t="shared" si="30"/>
        <v>0</v>
      </c>
    </row>
    <row r="57" spans="1:19" s="95" customFormat="1" ht="15.75">
      <c r="A57" s="92" t="s">
        <v>102</v>
      </c>
      <c r="B57" s="93">
        <v>213</v>
      </c>
      <c r="C57" s="213" t="s">
        <v>178</v>
      </c>
      <c r="D57" s="96">
        <v>598</v>
      </c>
      <c r="E57" s="181"/>
      <c r="F57" s="181"/>
      <c r="G57" s="99">
        <f>SUM(D57:F57)</f>
        <v>598</v>
      </c>
      <c r="H57" s="181"/>
      <c r="I57" s="216">
        <v>725.1</v>
      </c>
      <c r="J57" s="129">
        <f>SUM(K57:S57)</f>
        <v>150</v>
      </c>
      <c r="K57" s="127"/>
      <c r="L57" s="127"/>
      <c r="M57" s="127"/>
      <c r="N57" s="127">
        <v>150</v>
      </c>
      <c r="O57" s="127"/>
      <c r="P57" s="127"/>
      <c r="Q57" s="127"/>
      <c r="R57" s="127"/>
      <c r="S57" s="149"/>
    </row>
    <row r="58" spans="1:19" s="95" customFormat="1" ht="15.75">
      <c r="A58" s="92" t="s">
        <v>102</v>
      </c>
      <c r="B58" s="93">
        <v>213</v>
      </c>
      <c r="C58" s="213" t="s">
        <v>179</v>
      </c>
      <c r="D58" s="96"/>
      <c r="E58" s="181"/>
      <c r="F58" s="181"/>
      <c r="G58" s="94">
        <f>SUM(D58:F58)</f>
        <v>0</v>
      </c>
      <c r="H58" s="181"/>
      <c r="I58" s="216">
        <v>336</v>
      </c>
      <c r="J58" s="129">
        <f>SUM(K58:S58)</f>
        <v>50</v>
      </c>
      <c r="K58" s="127"/>
      <c r="L58" s="127">
        <v>50</v>
      </c>
      <c r="M58" s="127"/>
      <c r="N58" s="127"/>
      <c r="O58" s="127"/>
      <c r="P58" s="127"/>
      <c r="Q58" s="127"/>
      <c r="R58" s="127"/>
      <c r="S58" s="149"/>
    </row>
    <row r="59" spans="1:19" s="7" customFormat="1" ht="15.75">
      <c r="A59" s="40" t="s">
        <v>20</v>
      </c>
      <c r="B59" s="5">
        <v>220</v>
      </c>
      <c r="C59" s="57" t="s">
        <v>4</v>
      </c>
      <c r="D59" s="25">
        <f>SUM(D60:D65)</f>
        <v>447</v>
      </c>
      <c r="E59" s="25">
        <f>SUM(E60:E65)</f>
        <v>0</v>
      </c>
      <c r="F59" s="25">
        <f>SUM(F60:F65)</f>
        <v>0</v>
      </c>
      <c r="G59" s="25">
        <f>SUM(G60:G65)</f>
        <v>447</v>
      </c>
      <c r="H59" s="25">
        <f>SUM(H60:H66)</f>
        <v>0</v>
      </c>
      <c r="I59" s="141">
        <f>SUM(I60:I66)</f>
        <v>759.2</v>
      </c>
      <c r="J59" s="133">
        <f>SUM(J60:J66)</f>
        <v>434.4</v>
      </c>
      <c r="K59" s="141">
        <f>SUM(K60:K66)</f>
        <v>326.2</v>
      </c>
      <c r="L59" s="141">
        <f aca="true" t="shared" si="31" ref="L59:S59">SUM(L60:L66)</f>
        <v>0</v>
      </c>
      <c r="M59" s="141">
        <f>SUM(M60:M66)</f>
        <v>108.2</v>
      </c>
      <c r="N59" s="141">
        <f t="shared" si="31"/>
        <v>0</v>
      </c>
      <c r="O59" s="141">
        <f t="shared" si="31"/>
        <v>0</v>
      </c>
      <c r="P59" s="141">
        <f t="shared" si="31"/>
        <v>0</v>
      </c>
      <c r="Q59" s="141">
        <f t="shared" si="31"/>
        <v>0</v>
      </c>
      <c r="R59" s="141">
        <f t="shared" si="31"/>
        <v>0</v>
      </c>
      <c r="S59" s="142">
        <f t="shared" si="31"/>
        <v>0</v>
      </c>
    </row>
    <row r="60" spans="1:19" s="10" customFormat="1" ht="15.75">
      <c r="A60" s="38" t="s">
        <v>20</v>
      </c>
      <c r="B60" s="8">
        <v>221</v>
      </c>
      <c r="C60" s="56" t="s">
        <v>5</v>
      </c>
      <c r="D60" s="18">
        <v>12</v>
      </c>
      <c r="E60" s="183"/>
      <c r="F60" s="183"/>
      <c r="G60" s="23">
        <f aca="true" t="shared" si="32" ref="G60:G69">SUM(D60:F60)</f>
        <v>12</v>
      </c>
      <c r="H60" s="183"/>
      <c r="I60" s="143">
        <v>26</v>
      </c>
      <c r="J60" s="134">
        <f aca="true" t="shared" si="33" ref="J60:J69">SUM(K60:S60)</f>
        <v>26</v>
      </c>
      <c r="K60" s="143">
        <v>26</v>
      </c>
      <c r="L60" s="143"/>
      <c r="M60" s="143"/>
      <c r="N60" s="143"/>
      <c r="O60" s="143"/>
      <c r="P60" s="143"/>
      <c r="Q60" s="143"/>
      <c r="R60" s="143"/>
      <c r="S60" s="144"/>
    </row>
    <row r="61" spans="1:19" s="10" customFormat="1" ht="15.75">
      <c r="A61" s="38" t="s">
        <v>20</v>
      </c>
      <c r="B61" s="8">
        <v>222</v>
      </c>
      <c r="C61" s="56" t="s">
        <v>6</v>
      </c>
      <c r="D61" s="18">
        <v>10</v>
      </c>
      <c r="E61" s="183"/>
      <c r="F61" s="183"/>
      <c r="G61" s="23">
        <f t="shared" si="32"/>
        <v>10</v>
      </c>
      <c r="H61" s="183"/>
      <c r="I61" s="143">
        <v>5</v>
      </c>
      <c r="J61" s="134">
        <f t="shared" si="33"/>
        <v>5</v>
      </c>
      <c r="K61" s="143">
        <v>5</v>
      </c>
      <c r="L61" s="143"/>
      <c r="M61" s="143"/>
      <c r="N61" s="143"/>
      <c r="O61" s="143"/>
      <c r="P61" s="143"/>
      <c r="Q61" s="143"/>
      <c r="R61" s="143"/>
      <c r="S61" s="144"/>
    </row>
    <row r="62" spans="1:19" s="10" customFormat="1" ht="15.75">
      <c r="A62" s="38" t="s">
        <v>20</v>
      </c>
      <c r="B62" s="8">
        <v>223</v>
      </c>
      <c r="C62" s="56" t="s">
        <v>7</v>
      </c>
      <c r="D62" s="79">
        <v>382</v>
      </c>
      <c r="E62" s="182"/>
      <c r="F62" s="182"/>
      <c r="G62" s="23">
        <f t="shared" si="32"/>
        <v>382</v>
      </c>
      <c r="H62" s="182"/>
      <c r="I62" s="172">
        <v>503</v>
      </c>
      <c r="J62" s="134">
        <f t="shared" si="33"/>
        <v>200</v>
      </c>
      <c r="K62" s="143">
        <v>200</v>
      </c>
      <c r="L62" s="143"/>
      <c r="M62" s="143"/>
      <c r="N62" s="143"/>
      <c r="O62" s="143"/>
      <c r="P62" s="143"/>
      <c r="Q62" s="143"/>
      <c r="R62" s="143"/>
      <c r="S62" s="144"/>
    </row>
    <row r="63" spans="1:19" s="10" customFormat="1" ht="15.75" hidden="1">
      <c r="A63" s="38" t="s">
        <v>20</v>
      </c>
      <c r="B63" s="8">
        <v>224</v>
      </c>
      <c r="C63" s="56" t="s">
        <v>8</v>
      </c>
      <c r="D63" s="79">
        <v>0</v>
      </c>
      <c r="E63" s="182"/>
      <c r="F63" s="182"/>
      <c r="G63" s="23">
        <f t="shared" si="32"/>
        <v>0</v>
      </c>
      <c r="H63" s="182"/>
      <c r="I63" s="172"/>
      <c r="J63" s="134">
        <f t="shared" si="33"/>
        <v>0</v>
      </c>
      <c r="K63" s="143"/>
      <c r="L63" s="143"/>
      <c r="M63" s="143"/>
      <c r="N63" s="143"/>
      <c r="O63" s="143"/>
      <c r="P63" s="143"/>
      <c r="Q63" s="143"/>
      <c r="R63" s="143"/>
      <c r="S63" s="144"/>
    </row>
    <row r="64" spans="1:19" s="10" customFormat="1" ht="15.75">
      <c r="A64" s="38" t="s">
        <v>20</v>
      </c>
      <c r="B64" s="8">
        <v>225</v>
      </c>
      <c r="C64" s="56" t="s">
        <v>9</v>
      </c>
      <c r="D64" s="79">
        <v>0</v>
      </c>
      <c r="E64" s="182"/>
      <c r="F64" s="182"/>
      <c r="G64" s="23">
        <f t="shared" si="32"/>
        <v>0</v>
      </c>
      <c r="H64" s="182"/>
      <c r="I64" s="172">
        <v>30</v>
      </c>
      <c r="J64" s="134">
        <f t="shared" si="33"/>
        <v>10</v>
      </c>
      <c r="K64" s="143">
        <v>10</v>
      </c>
      <c r="L64" s="143"/>
      <c r="M64" s="143"/>
      <c r="N64" s="143"/>
      <c r="O64" s="143"/>
      <c r="P64" s="143"/>
      <c r="Q64" s="143"/>
      <c r="R64" s="143"/>
      <c r="S64" s="144"/>
    </row>
    <row r="65" spans="1:19" s="10" customFormat="1" ht="15.75">
      <c r="A65" s="38" t="s">
        <v>20</v>
      </c>
      <c r="B65" s="8">
        <v>226</v>
      </c>
      <c r="C65" s="56" t="s">
        <v>10</v>
      </c>
      <c r="D65" s="18">
        <v>43</v>
      </c>
      <c r="E65" s="183"/>
      <c r="F65" s="183"/>
      <c r="G65" s="23">
        <f t="shared" si="32"/>
        <v>43</v>
      </c>
      <c r="H65" s="183"/>
      <c r="I65" s="143">
        <v>87</v>
      </c>
      <c r="J65" s="134">
        <f t="shared" si="33"/>
        <v>85.2</v>
      </c>
      <c r="K65" s="143">
        <v>85.2</v>
      </c>
      <c r="L65" s="143"/>
      <c r="M65" s="143"/>
      <c r="N65" s="143"/>
      <c r="O65" s="143"/>
      <c r="P65" s="143"/>
      <c r="Q65" s="143"/>
      <c r="R65" s="143"/>
      <c r="S65" s="144"/>
    </row>
    <row r="66" spans="1:19" s="10" customFormat="1" ht="15.75">
      <c r="A66" s="38" t="s">
        <v>20</v>
      </c>
      <c r="B66" s="8">
        <v>251</v>
      </c>
      <c r="C66" s="56" t="s">
        <v>42</v>
      </c>
      <c r="D66" s="18">
        <v>45</v>
      </c>
      <c r="E66" s="183"/>
      <c r="F66" s="183"/>
      <c r="G66" s="23">
        <f t="shared" si="32"/>
        <v>45</v>
      </c>
      <c r="H66" s="183"/>
      <c r="I66" s="143">
        <v>108.2</v>
      </c>
      <c r="J66" s="134">
        <f>SUM(K66:S66)</f>
        <v>108.2</v>
      </c>
      <c r="K66" s="143"/>
      <c r="L66" s="143"/>
      <c r="M66" s="143">
        <v>108.2</v>
      </c>
      <c r="N66" s="143"/>
      <c r="O66" s="143"/>
      <c r="P66" s="143"/>
      <c r="Q66" s="143"/>
      <c r="R66" s="143"/>
      <c r="S66" s="144"/>
    </row>
    <row r="67" spans="1:19" s="7" customFormat="1" ht="15.75" hidden="1">
      <c r="A67" s="40" t="s">
        <v>20</v>
      </c>
      <c r="B67" s="5">
        <v>262</v>
      </c>
      <c r="C67" s="57" t="s">
        <v>36</v>
      </c>
      <c r="D67" s="25">
        <v>0</v>
      </c>
      <c r="E67" s="184"/>
      <c r="F67" s="184"/>
      <c r="G67" s="23">
        <f t="shared" si="32"/>
        <v>0</v>
      </c>
      <c r="H67" s="184"/>
      <c r="I67" s="141"/>
      <c r="J67" s="133">
        <f t="shared" si="33"/>
        <v>0</v>
      </c>
      <c r="K67" s="141"/>
      <c r="L67" s="141"/>
      <c r="M67" s="141"/>
      <c r="N67" s="141"/>
      <c r="O67" s="141"/>
      <c r="P67" s="141"/>
      <c r="Q67" s="141"/>
      <c r="R67" s="141"/>
      <c r="S67" s="142"/>
    </row>
    <row r="68" spans="1:19" s="7" customFormat="1" ht="31.5" hidden="1">
      <c r="A68" s="40" t="s">
        <v>20</v>
      </c>
      <c r="B68" s="5">
        <v>263</v>
      </c>
      <c r="C68" s="57" t="s">
        <v>44</v>
      </c>
      <c r="D68" s="25"/>
      <c r="E68" s="184"/>
      <c r="F68" s="184"/>
      <c r="G68" s="23">
        <f t="shared" si="32"/>
        <v>0</v>
      </c>
      <c r="H68" s="184"/>
      <c r="I68" s="141"/>
      <c r="J68" s="133">
        <f t="shared" si="33"/>
        <v>0</v>
      </c>
      <c r="K68" s="141"/>
      <c r="L68" s="141"/>
      <c r="M68" s="141"/>
      <c r="N68" s="141"/>
      <c r="O68" s="141"/>
      <c r="P68" s="141"/>
      <c r="Q68" s="141"/>
      <c r="R68" s="141"/>
      <c r="S68" s="142"/>
    </row>
    <row r="69" spans="1:19" s="7" customFormat="1" ht="15.75">
      <c r="A69" s="40" t="s">
        <v>20</v>
      </c>
      <c r="B69" s="5">
        <v>290</v>
      </c>
      <c r="C69" s="57" t="s">
        <v>12</v>
      </c>
      <c r="D69" s="6">
        <v>4</v>
      </c>
      <c r="E69" s="185"/>
      <c r="F69" s="185"/>
      <c r="G69" s="73">
        <f t="shared" si="32"/>
        <v>4</v>
      </c>
      <c r="H69" s="185"/>
      <c r="I69" s="141">
        <v>7</v>
      </c>
      <c r="J69" s="133">
        <f t="shared" si="33"/>
        <v>7</v>
      </c>
      <c r="K69" s="141">
        <v>7</v>
      </c>
      <c r="L69" s="141"/>
      <c r="M69" s="141"/>
      <c r="N69" s="141"/>
      <c r="O69" s="141"/>
      <c r="P69" s="141"/>
      <c r="Q69" s="141"/>
      <c r="R69" s="141"/>
      <c r="S69" s="142"/>
    </row>
    <row r="70" spans="1:19" s="7" customFormat="1" ht="15.75">
      <c r="A70" s="40" t="s">
        <v>20</v>
      </c>
      <c r="B70" s="5">
        <v>300</v>
      </c>
      <c r="C70" s="57" t="s">
        <v>13</v>
      </c>
      <c r="D70" s="25">
        <f aca="true" t="shared" si="34" ref="D70:I70">SUM(D71:D72)</f>
        <v>102</v>
      </c>
      <c r="E70" s="25">
        <f t="shared" si="34"/>
        <v>0</v>
      </c>
      <c r="F70" s="25">
        <f t="shared" si="34"/>
        <v>0</v>
      </c>
      <c r="G70" s="25">
        <f t="shared" si="34"/>
        <v>102</v>
      </c>
      <c r="H70" s="25">
        <f t="shared" si="34"/>
        <v>0</v>
      </c>
      <c r="I70" s="141">
        <f t="shared" si="34"/>
        <v>351</v>
      </c>
      <c r="J70" s="133">
        <f aca="true" t="shared" si="35" ref="J70:S70">SUM(J71:J72)</f>
        <v>80</v>
      </c>
      <c r="K70" s="141">
        <f t="shared" si="35"/>
        <v>80</v>
      </c>
      <c r="L70" s="141">
        <f t="shared" si="35"/>
        <v>0</v>
      </c>
      <c r="M70" s="141">
        <f>SUM(M71:M72)</f>
        <v>0</v>
      </c>
      <c r="N70" s="141">
        <f t="shared" si="35"/>
        <v>0</v>
      </c>
      <c r="O70" s="141">
        <f>SUM(O71:O72)</f>
        <v>0</v>
      </c>
      <c r="P70" s="141">
        <f t="shared" si="35"/>
        <v>0</v>
      </c>
      <c r="Q70" s="141">
        <f t="shared" si="35"/>
        <v>0</v>
      </c>
      <c r="R70" s="141">
        <f>SUM(R71:R72)</f>
        <v>0</v>
      </c>
      <c r="S70" s="142">
        <f t="shared" si="35"/>
        <v>0</v>
      </c>
    </row>
    <row r="71" spans="1:19" s="10" customFormat="1" ht="17.25" customHeight="1">
      <c r="A71" s="38" t="s">
        <v>20</v>
      </c>
      <c r="B71" s="8">
        <v>310</v>
      </c>
      <c r="C71" s="56" t="s">
        <v>14</v>
      </c>
      <c r="D71" s="18">
        <v>9</v>
      </c>
      <c r="E71" s="183"/>
      <c r="F71" s="183"/>
      <c r="G71" s="23">
        <f>SUM(D71:F71)</f>
        <v>9</v>
      </c>
      <c r="H71" s="183"/>
      <c r="I71" s="143">
        <v>86</v>
      </c>
      <c r="J71" s="134">
        <f>SUM(K71:S71)</f>
        <v>0</v>
      </c>
      <c r="K71" s="143"/>
      <c r="L71" s="143"/>
      <c r="M71" s="143"/>
      <c r="N71" s="143"/>
      <c r="O71" s="143"/>
      <c r="P71" s="143"/>
      <c r="Q71" s="143"/>
      <c r="R71" s="143"/>
      <c r="S71" s="144"/>
    </row>
    <row r="72" spans="1:19" s="10" customFormat="1" ht="15.75">
      <c r="A72" s="38" t="s">
        <v>20</v>
      </c>
      <c r="B72" s="8">
        <v>340</v>
      </c>
      <c r="C72" s="56" t="s">
        <v>15</v>
      </c>
      <c r="D72" s="18">
        <v>93</v>
      </c>
      <c r="E72" s="183"/>
      <c r="F72" s="183"/>
      <c r="G72" s="23">
        <f>SUM(D72:F72)</f>
        <v>93</v>
      </c>
      <c r="H72" s="183"/>
      <c r="I72" s="143">
        <v>265</v>
      </c>
      <c r="J72" s="134">
        <f>SUM(K72:S72)</f>
        <v>80</v>
      </c>
      <c r="K72" s="143">
        <v>80</v>
      </c>
      <c r="L72" s="143"/>
      <c r="M72" s="143"/>
      <c r="N72" s="143"/>
      <c r="O72" s="143"/>
      <c r="P72" s="143"/>
      <c r="Q72" s="143"/>
      <c r="R72" s="143"/>
      <c r="S72" s="144"/>
    </row>
    <row r="73" spans="1:19" s="10" customFormat="1" ht="15.75">
      <c r="A73" s="39"/>
      <c r="B73" s="12"/>
      <c r="C73" s="11" t="s">
        <v>18</v>
      </c>
      <c r="D73" s="19">
        <f>SUM(D51,D59,D68,D69,D70,D66)</f>
        <v>3206</v>
      </c>
      <c r="E73" s="19">
        <f>SUM(E51,E59,E68,E69,E70,E66)</f>
        <v>0</v>
      </c>
      <c r="F73" s="19">
        <f>SUM(F51,F59,F68,F69,F70,F66)</f>
        <v>0</v>
      </c>
      <c r="G73" s="19">
        <f>SUM(G51,G59,G68,G69,G70,G66)</f>
        <v>3206</v>
      </c>
      <c r="H73" s="19">
        <f>SUM(H51,H59,H68,H69,H70)</f>
        <v>0</v>
      </c>
      <c r="I73" s="145">
        <f>SUM(I51,I59,I68,I69,I70)</f>
        <v>5796.3</v>
      </c>
      <c r="J73" s="133">
        <f aca="true" t="shared" si="36" ref="J73:S73">SUM(J51,J59,J68,J69,J70)</f>
        <v>2759.3</v>
      </c>
      <c r="K73" s="145">
        <f t="shared" si="36"/>
        <v>601.7</v>
      </c>
      <c r="L73" s="145">
        <f t="shared" si="36"/>
        <v>386.4</v>
      </c>
      <c r="M73" s="145">
        <f>SUM(M51,M59,M68,M69,M70)</f>
        <v>121.2</v>
      </c>
      <c r="N73" s="145">
        <f t="shared" si="36"/>
        <v>1650</v>
      </c>
      <c r="O73" s="145">
        <f>SUM(O51,O59,O68,O69,O70)</f>
        <v>0</v>
      </c>
      <c r="P73" s="145">
        <f t="shared" si="36"/>
        <v>0</v>
      </c>
      <c r="Q73" s="145">
        <f t="shared" si="36"/>
        <v>0</v>
      </c>
      <c r="R73" s="145">
        <f>SUM(R51,R59,R68,R69,R70)</f>
        <v>0</v>
      </c>
      <c r="S73" s="146">
        <f t="shared" si="36"/>
        <v>0</v>
      </c>
    </row>
    <row r="74" spans="1:19" s="7" customFormat="1" ht="15.75" hidden="1">
      <c r="A74" s="40" t="s">
        <v>66</v>
      </c>
      <c r="B74" s="5">
        <v>210</v>
      </c>
      <c r="C74" s="57" t="s">
        <v>30</v>
      </c>
      <c r="D74" s="25">
        <f aca="true" t="shared" si="37" ref="D74:S74">SUM(D75:D77)</f>
        <v>0</v>
      </c>
      <c r="E74" s="25">
        <f t="shared" si="37"/>
        <v>0</v>
      </c>
      <c r="F74" s="25">
        <f t="shared" si="37"/>
        <v>0</v>
      </c>
      <c r="G74" s="25">
        <f t="shared" si="37"/>
        <v>0</v>
      </c>
      <c r="H74" s="25">
        <f t="shared" si="37"/>
        <v>0</v>
      </c>
      <c r="I74" s="141">
        <f t="shared" si="37"/>
        <v>0</v>
      </c>
      <c r="J74" s="133">
        <f t="shared" si="37"/>
        <v>0</v>
      </c>
      <c r="K74" s="141">
        <f t="shared" si="37"/>
        <v>0</v>
      </c>
      <c r="L74" s="141">
        <f t="shared" si="37"/>
        <v>0</v>
      </c>
      <c r="M74" s="141">
        <f>SUM(M75:M77)</f>
        <v>0</v>
      </c>
      <c r="N74" s="141"/>
      <c r="O74" s="141">
        <f>SUM(O75:O77)</f>
        <v>0</v>
      </c>
      <c r="P74" s="141">
        <f t="shared" si="37"/>
        <v>0</v>
      </c>
      <c r="Q74" s="141">
        <f t="shared" si="37"/>
        <v>0</v>
      </c>
      <c r="R74" s="141">
        <f>SUM(R75:R77)</f>
        <v>0</v>
      </c>
      <c r="S74" s="142">
        <f t="shared" si="37"/>
        <v>0</v>
      </c>
    </row>
    <row r="75" spans="1:19" s="10" customFormat="1" ht="15.75" hidden="1">
      <c r="A75" s="38" t="s">
        <v>66</v>
      </c>
      <c r="B75" s="8">
        <v>211</v>
      </c>
      <c r="C75" s="56" t="s">
        <v>1</v>
      </c>
      <c r="D75" s="18"/>
      <c r="E75" s="18"/>
      <c r="F75" s="18"/>
      <c r="G75" s="18"/>
      <c r="H75" s="18"/>
      <c r="I75" s="143"/>
      <c r="J75" s="134"/>
      <c r="K75" s="143"/>
      <c r="L75" s="143"/>
      <c r="M75" s="143"/>
      <c r="N75" s="143"/>
      <c r="O75" s="143"/>
      <c r="P75" s="143"/>
      <c r="Q75" s="143"/>
      <c r="R75" s="143"/>
      <c r="S75" s="144"/>
    </row>
    <row r="76" spans="1:19" s="10" customFormat="1" ht="15.75" hidden="1">
      <c r="A76" s="38" t="s">
        <v>66</v>
      </c>
      <c r="B76" s="8">
        <v>212</v>
      </c>
      <c r="C76" s="56" t="s">
        <v>2</v>
      </c>
      <c r="D76" s="18"/>
      <c r="E76" s="18"/>
      <c r="F76" s="18"/>
      <c r="G76" s="18"/>
      <c r="H76" s="18"/>
      <c r="I76" s="143"/>
      <c r="J76" s="134"/>
      <c r="K76" s="143"/>
      <c r="L76" s="143"/>
      <c r="M76" s="143"/>
      <c r="N76" s="143"/>
      <c r="O76" s="143"/>
      <c r="P76" s="143"/>
      <c r="Q76" s="143"/>
      <c r="R76" s="143"/>
      <c r="S76" s="144"/>
    </row>
    <row r="77" spans="1:19" s="10" customFormat="1" ht="15.75" hidden="1">
      <c r="A77" s="38" t="s">
        <v>66</v>
      </c>
      <c r="B77" s="8">
        <v>213</v>
      </c>
      <c r="C77" s="56" t="s">
        <v>3</v>
      </c>
      <c r="D77" s="18"/>
      <c r="E77" s="18"/>
      <c r="F77" s="18"/>
      <c r="G77" s="18"/>
      <c r="H77" s="18"/>
      <c r="I77" s="143"/>
      <c r="J77" s="134"/>
      <c r="K77" s="143"/>
      <c r="L77" s="143"/>
      <c r="M77" s="143"/>
      <c r="N77" s="143"/>
      <c r="O77" s="143"/>
      <c r="P77" s="143"/>
      <c r="Q77" s="143"/>
      <c r="R77" s="143"/>
      <c r="S77" s="144"/>
    </row>
    <row r="78" spans="1:19" s="7" customFormat="1" ht="15.75" hidden="1">
      <c r="A78" s="40" t="s">
        <v>66</v>
      </c>
      <c r="B78" s="5">
        <v>220</v>
      </c>
      <c r="C78" s="57" t="s">
        <v>4</v>
      </c>
      <c r="D78" s="25">
        <f aca="true" t="shared" si="38" ref="D78:S78">SUM(D79:D84)</f>
        <v>0</v>
      </c>
      <c r="E78" s="25">
        <f t="shared" si="38"/>
        <v>0</v>
      </c>
      <c r="F78" s="25">
        <f t="shared" si="38"/>
        <v>0</v>
      </c>
      <c r="G78" s="25">
        <f t="shared" si="38"/>
        <v>0</v>
      </c>
      <c r="H78" s="25">
        <f t="shared" si="38"/>
        <v>0</v>
      </c>
      <c r="I78" s="141">
        <f t="shared" si="38"/>
        <v>0</v>
      </c>
      <c r="J78" s="133">
        <f t="shared" si="38"/>
        <v>0</v>
      </c>
      <c r="K78" s="141">
        <f t="shared" si="38"/>
        <v>0</v>
      </c>
      <c r="L78" s="141">
        <f t="shared" si="38"/>
        <v>0</v>
      </c>
      <c r="M78" s="141">
        <f>SUM(M79:M84)</f>
        <v>0</v>
      </c>
      <c r="N78" s="141"/>
      <c r="O78" s="141">
        <f>SUM(O79:O84)</f>
        <v>0</v>
      </c>
      <c r="P78" s="141">
        <f t="shared" si="38"/>
        <v>0</v>
      </c>
      <c r="Q78" s="141">
        <f t="shared" si="38"/>
        <v>0</v>
      </c>
      <c r="R78" s="141">
        <f>SUM(R79:R84)</f>
        <v>0</v>
      </c>
      <c r="S78" s="142">
        <f t="shared" si="38"/>
        <v>0</v>
      </c>
    </row>
    <row r="79" spans="1:19" s="10" customFormat="1" ht="15.75" hidden="1">
      <c r="A79" s="38" t="s">
        <v>66</v>
      </c>
      <c r="B79" s="8">
        <v>221</v>
      </c>
      <c r="C79" s="56" t="s">
        <v>5</v>
      </c>
      <c r="D79" s="18"/>
      <c r="E79" s="18"/>
      <c r="F79" s="18"/>
      <c r="G79" s="18"/>
      <c r="H79" s="18"/>
      <c r="I79" s="143"/>
      <c r="J79" s="134"/>
      <c r="K79" s="143"/>
      <c r="L79" s="143"/>
      <c r="M79" s="143"/>
      <c r="N79" s="143"/>
      <c r="O79" s="143"/>
      <c r="P79" s="143"/>
      <c r="Q79" s="143"/>
      <c r="R79" s="143"/>
      <c r="S79" s="144"/>
    </row>
    <row r="80" spans="1:19" s="10" customFormat="1" ht="15.75" hidden="1">
      <c r="A80" s="38" t="s">
        <v>66</v>
      </c>
      <c r="B80" s="8">
        <v>222</v>
      </c>
      <c r="C80" s="56" t="s">
        <v>6</v>
      </c>
      <c r="D80" s="18"/>
      <c r="E80" s="18"/>
      <c r="F80" s="18"/>
      <c r="G80" s="18"/>
      <c r="H80" s="18"/>
      <c r="I80" s="143"/>
      <c r="J80" s="134"/>
      <c r="K80" s="143"/>
      <c r="L80" s="143"/>
      <c r="M80" s="143"/>
      <c r="N80" s="143"/>
      <c r="O80" s="143"/>
      <c r="P80" s="143"/>
      <c r="Q80" s="143"/>
      <c r="R80" s="143"/>
      <c r="S80" s="144"/>
    </row>
    <row r="81" spans="1:19" s="10" customFormat="1" ht="15.75" hidden="1">
      <c r="A81" s="38" t="s">
        <v>66</v>
      </c>
      <c r="B81" s="8">
        <v>223</v>
      </c>
      <c r="C81" s="56" t="s">
        <v>7</v>
      </c>
      <c r="D81" s="18"/>
      <c r="E81" s="18"/>
      <c r="F81" s="18"/>
      <c r="G81" s="18"/>
      <c r="H81" s="18"/>
      <c r="I81" s="143"/>
      <c r="J81" s="134"/>
      <c r="K81" s="143"/>
      <c r="L81" s="143"/>
      <c r="M81" s="143"/>
      <c r="N81" s="143"/>
      <c r="O81" s="143"/>
      <c r="P81" s="143"/>
      <c r="Q81" s="143"/>
      <c r="R81" s="143"/>
      <c r="S81" s="144"/>
    </row>
    <row r="82" spans="1:19" s="10" customFormat="1" ht="15.75" hidden="1">
      <c r="A82" s="38" t="s">
        <v>66</v>
      </c>
      <c r="B82" s="8">
        <v>224</v>
      </c>
      <c r="C82" s="56" t="s">
        <v>8</v>
      </c>
      <c r="D82" s="18"/>
      <c r="E82" s="18"/>
      <c r="F82" s="18"/>
      <c r="G82" s="18"/>
      <c r="H82" s="18"/>
      <c r="I82" s="143"/>
      <c r="J82" s="134"/>
      <c r="K82" s="143"/>
      <c r="L82" s="143"/>
      <c r="M82" s="143"/>
      <c r="N82" s="143"/>
      <c r="O82" s="143"/>
      <c r="P82" s="143"/>
      <c r="Q82" s="143"/>
      <c r="R82" s="143"/>
      <c r="S82" s="144"/>
    </row>
    <row r="83" spans="1:19" s="10" customFormat="1" ht="15.75" hidden="1">
      <c r="A83" s="38" t="s">
        <v>66</v>
      </c>
      <c r="B83" s="8">
        <v>225</v>
      </c>
      <c r="C83" s="56" t="s">
        <v>9</v>
      </c>
      <c r="D83" s="18"/>
      <c r="E83" s="18"/>
      <c r="F83" s="18"/>
      <c r="G83" s="18"/>
      <c r="H83" s="18"/>
      <c r="I83" s="143"/>
      <c r="J83" s="134"/>
      <c r="K83" s="143"/>
      <c r="L83" s="143"/>
      <c r="M83" s="143"/>
      <c r="N83" s="143"/>
      <c r="O83" s="143"/>
      <c r="P83" s="143"/>
      <c r="Q83" s="143"/>
      <c r="R83" s="143"/>
      <c r="S83" s="144"/>
    </row>
    <row r="84" spans="1:19" s="10" customFormat="1" ht="15.75" hidden="1">
      <c r="A84" s="38" t="s">
        <v>66</v>
      </c>
      <c r="B84" s="8">
        <v>226</v>
      </c>
      <c r="C84" s="56" t="s">
        <v>10</v>
      </c>
      <c r="D84" s="18"/>
      <c r="E84" s="18"/>
      <c r="F84" s="18"/>
      <c r="G84" s="18"/>
      <c r="H84" s="18"/>
      <c r="I84" s="143"/>
      <c r="J84" s="134"/>
      <c r="K84" s="143"/>
      <c r="L84" s="143"/>
      <c r="M84" s="143"/>
      <c r="N84" s="143"/>
      <c r="O84" s="143"/>
      <c r="P84" s="143"/>
      <c r="Q84" s="143"/>
      <c r="R84" s="143"/>
      <c r="S84" s="144"/>
    </row>
    <row r="85" spans="1:19" s="76" customFormat="1" ht="18" customHeight="1">
      <c r="A85" s="38" t="s">
        <v>66</v>
      </c>
      <c r="B85" s="8">
        <v>251</v>
      </c>
      <c r="C85" s="56" t="s">
        <v>42</v>
      </c>
      <c r="D85" s="18">
        <v>477</v>
      </c>
      <c r="E85" s="183"/>
      <c r="F85" s="183"/>
      <c r="G85" s="23">
        <f>SUM(D85:F85)</f>
        <v>477</v>
      </c>
      <c r="H85" s="183"/>
      <c r="I85" s="143">
        <v>713.9</v>
      </c>
      <c r="J85" s="134">
        <f>SUM(K85:S85)</f>
        <v>713.9</v>
      </c>
      <c r="K85" s="143"/>
      <c r="L85" s="150"/>
      <c r="M85" s="143">
        <v>713.9</v>
      </c>
      <c r="N85" s="150"/>
      <c r="O85" s="150"/>
      <c r="P85" s="143"/>
      <c r="Q85" s="150"/>
      <c r="R85" s="150"/>
      <c r="S85" s="151"/>
    </row>
    <row r="86" spans="1:19" s="76" customFormat="1" ht="18" customHeight="1" hidden="1">
      <c r="A86" s="38" t="s">
        <v>66</v>
      </c>
      <c r="B86" s="8">
        <v>251</v>
      </c>
      <c r="C86" s="56" t="s">
        <v>42</v>
      </c>
      <c r="D86" s="18"/>
      <c r="E86" s="183"/>
      <c r="F86" s="183"/>
      <c r="G86" s="23">
        <v>0</v>
      </c>
      <c r="H86" s="183"/>
      <c r="I86" s="143"/>
      <c r="J86" s="134">
        <f>SUM(K86:S86)</f>
        <v>0</v>
      </c>
      <c r="K86" s="143"/>
      <c r="L86" s="150"/>
      <c r="M86" s="143"/>
      <c r="N86" s="150"/>
      <c r="O86" s="150"/>
      <c r="P86" s="143"/>
      <c r="Q86" s="150"/>
      <c r="R86" s="150"/>
      <c r="S86" s="151"/>
    </row>
    <row r="87" spans="1:19" s="7" customFormat="1" ht="15.75" hidden="1">
      <c r="A87" s="40" t="s">
        <v>66</v>
      </c>
      <c r="B87" s="5">
        <v>262</v>
      </c>
      <c r="C87" s="57" t="s">
        <v>36</v>
      </c>
      <c r="D87" s="25">
        <v>0</v>
      </c>
      <c r="E87" s="184">
        <v>0</v>
      </c>
      <c r="F87" s="184">
        <v>0</v>
      </c>
      <c r="G87" s="25">
        <v>0</v>
      </c>
      <c r="H87" s="184">
        <v>0</v>
      </c>
      <c r="I87" s="141">
        <v>0</v>
      </c>
      <c r="J87" s="133">
        <v>0</v>
      </c>
      <c r="K87" s="141">
        <v>0</v>
      </c>
      <c r="L87" s="141">
        <v>0</v>
      </c>
      <c r="M87" s="141">
        <v>0</v>
      </c>
      <c r="N87" s="141"/>
      <c r="O87" s="141">
        <v>0</v>
      </c>
      <c r="P87" s="141">
        <v>0</v>
      </c>
      <c r="Q87" s="141">
        <v>0</v>
      </c>
      <c r="R87" s="141">
        <v>0</v>
      </c>
      <c r="S87" s="142">
        <v>0</v>
      </c>
    </row>
    <row r="88" spans="1:19" s="7" customFormat="1" ht="31.5" hidden="1">
      <c r="A88" s="40" t="s">
        <v>66</v>
      </c>
      <c r="B88" s="5">
        <v>263</v>
      </c>
      <c r="C88" s="57" t="s">
        <v>44</v>
      </c>
      <c r="D88" s="25">
        <v>0</v>
      </c>
      <c r="E88" s="184">
        <v>0</v>
      </c>
      <c r="F88" s="184">
        <v>0</v>
      </c>
      <c r="G88" s="25">
        <v>0</v>
      </c>
      <c r="H88" s="184">
        <v>0</v>
      </c>
      <c r="I88" s="141">
        <v>0</v>
      </c>
      <c r="J88" s="133">
        <v>0</v>
      </c>
      <c r="K88" s="141">
        <v>0</v>
      </c>
      <c r="L88" s="141">
        <v>0</v>
      </c>
      <c r="M88" s="141">
        <v>0</v>
      </c>
      <c r="N88" s="141"/>
      <c r="O88" s="141">
        <v>0</v>
      </c>
      <c r="P88" s="141">
        <v>0</v>
      </c>
      <c r="Q88" s="141">
        <v>0</v>
      </c>
      <c r="R88" s="141">
        <v>0</v>
      </c>
      <c r="S88" s="142">
        <v>0</v>
      </c>
    </row>
    <row r="89" spans="1:19" s="7" customFormat="1" ht="15.75" hidden="1">
      <c r="A89" s="40" t="s">
        <v>66</v>
      </c>
      <c r="B89" s="5">
        <v>290</v>
      </c>
      <c r="C89" s="57" t="s">
        <v>12</v>
      </c>
      <c r="D89" s="6">
        <v>0</v>
      </c>
      <c r="E89" s="185">
        <v>0</v>
      </c>
      <c r="F89" s="185">
        <v>0</v>
      </c>
      <c r="G89" s="6">
        <v>0</v>
      </c>
      <c r="H89" s="185">
        <v>0</v>
      </c>
      <c r="I89" s="141">
        <v>0</v>
      </c>
      <c r="J89" s="133">
        <v>0</v>
      </c>
      <c r="K89" s="141">
        <v>0</v>
      </c>
      <c r="L89" s="141">
        <v>0</v>
      </c>
      <c r="M89" s="141">
        <v>0</v>
      </c>
      <c r="N89" s="141"/>
      <c r="O89" s="141">
        <v>0</v>
      </c>
      <c r="P89" s="141">
        <v>0</v>
      </c>
      <c r="Q89" s="141">
        <v>0</v>
      </c>
      <c r="R89" s="141">
        <v>0</v>
      </c>
      <c r="S89" s="142">
        <v>0</v>
      </c>
    </row>
    <row r="90" spans="1:19" s="7" customFormat="1" ht="15.75" hidden="1">
      <c r="A90" s="40" t="s">
        <v>66</v>
      </c>
      <c r="B90" s="5">
        <v>300</v>
      </c>
      <c r="C90" s="57" t="s">
        <v>13</v>
      </c>
      <c r="D90" s="25">
        <f aca="true" t="shared" si="39" ref="D90:S90">SUM(D91:D92)</f>
        <v>0</v>
      </c>
      <c r="E90" s="184">
        <f t="shared" si="39"/>
        <v>0</v>
      </c>
      <c r="F90" s="184">
        <f t="shared" si="39"/>
        <v>0</v>
      </c>
      <c r="G90" s="25">
        <f t="shared" si="39"/>
        <v>0</v>
      </c>
      <c r="H90" s="184">
        <f t="shared" si="39"/>
        <v>0</v>
      </c>
      <c r="I90" s="141">
        <f t="shared" si="39"/>
        <v>0</v>
      </c>
      <c r="J90" s="133">
        <f t="shared" si="39"/>
        <v>0</v>
      </c>
      <c r="K90" s="141">
        <f t="shared" si="39"/>
        <v>0</v>
      </c>
      <c r="L90" s="141">
        <f t="shared" si="39"/>
        <v>0</v>
      </c>
      <c r="M90" s="141">
        <f>SUM(M91:M92)</f>
        <v>0</v>
      </c>
      <c r="N90" s="141"/>
      <c r="O90" s="141">
        <f>SUM(O91:O92)</f>
        <v>0</v>
      </c>
      <c r="P90" s="141">
        <f t="shared" si="39"/>
        <v>0</v>
      </c>
      <c r="Q90" s="141">
        <f t="shared" si="39"/>
        <v>0</v>
      </c>
      <c r="R90" s="141">
        <f>SUM(R91:R92)</f>
        <v>0</v>
      </c>
      <c r="S90" s="142">
        <f t="shared" si="39"/>
        <v>0</v>
      </c>
    </row>
    <row r="91" spans="1:19" s="10" customFormat="1" ht="15.75" hidden="1">
      <c r="A91" s="38" t="s">
        <v>66</v>
      </c>
      <c r="B91" s="8">
        <v>310</v>
      </c>
      <c r="C91" s="56" t="s">
        <v>14</v>
      </c>
      <c r="D91" s="18"/>
      <c r="E91" s="183"/>
      <c r="F91" s="183"/>
      <c r="G91" s="18"/>
      <c r="H91" s="183"/>
      <c r="I91" s="143"/>
      <c r="J91" s="134"/>
      <c r="K91" s="143"/>
      <c r="L91" s="143"/>
      <c r="M91" s="143"/>
      <c r="N91" s="143"/>
      <c r="O91" s="143"/>
      <c r="P91" s="143"/>
      <c r="Q91" s="143"/>
      <c r="R91" s="143"/>
      <c r="S91" s="144"/>
    </row>
    <row r="92" spans="1:19" s="10" customFormat="1" ht="15.75" hidden="1">
      <c r="A92" s="38" t="s">
        <v>66</v>
      </c>
      <c r="B92" s="8">
        <v>340</v>
      </c>
      <c r="C92" s="56" t="s">
        <v>15</v>
      </c>
      <c r="D92" s="18"/>
      <c r="E92" s="183"/>
      <c r="F92" s="183"/>
      <c r="G92" s="18"/>
      <c r="H92" s="183"/>
      <c r="I92" s="143"/>
      <c r="J92" s="134"/>
      <c r="K92" s="143"/>
      <c r="L92" s="143"/>
      <c r="M92" s="143"/>
      <c r="N92" s="143"/>
      <c r="O92" s="143"/>
      <c r="P92" s="143"/>
      <c r="Q92" s="143"/>
      <c r="R92" s="143"/>
      <c r="S92" s="144"/>
    </row>
    <row r="93" spans="1:19" s="10" customFormat="1" ht="15.75">
      <c r="A93" s="39"/>
      <c r="B93" s="12"/>
      <c r="C93" s="11" t="s">
        <v>18</v>
      </c>
      <c r="D93" s="19">
        <f aca="true" t="shared" si="40" ref="D93:I93">SUM(D85:D92)</f>
        <v>477</v>
      </c>
      <c r="E93" s="19">
        <f t="shared" si="40"/>
        <v>0</v>
      </c>
      <c r="F93" s="19">
        <f t="shared" si="40"/>
        <v>0</v>
      </c>
      <c r="G93" s="19">
        <f t="shared" si="40"/>
        <v>477</v>
      </c>
      <c r="H93" s="19">
        <f t="shared" si="40"/>
        <v>0</v>
      </c>
      <c r="I93" s="145">
        <f t="shared" si="40"/>
        <v>713.9</v>
      </c>
      <c r="J93" s="133">
        <f>SUM(J85)</f>
        <v>713.9</v>
      </c>
      <c r="K93" s="133">
        <f aca="true" t="shared" si="41" ref="K93:R93">SUM(K85)</f>
        <v>0</v>
      </c>
      <c r="L93" s="133">
        <f t="shared" si="41"/>
        <v>0</v>
      </c>
      <c r="M93" s="133">
        <f>SUM(M85)</f>
        <v>713.9</v>
      </c>
      <c r="N93" s="133">
        <f t="shared" si="41"/>
        <v>0</v>
      </c>
      <c r="O93" s="133">
        <f t="shared" si="41"/>
        <v>0</v>
      </c>
      <c r="P93" s="133">
        <f t="shared" si="41"/>
        <v>0</v>
      </c>
      <c r="Q93" s="133">
        <f t="shared" si="41"/>
        <v>0</v>
      </c>
      <c r="R93" s="133">
        <f t="shared" si="41"/>
        <v>0</v>
      </c>
      <c r="S93" s="146">
        <f>SUM(S74,S78,S88,S89,S90)</f>
        <v>0</v>
      </c>
    </row>
    <row r="94" spans="1:19" s="13" customFormat="1" ht="15.75" hidden="1">
      <c r="A94" s="41" t="s">
        <v>78</v>
      </c>
      <c r="B94" s="16">
        <v>290</v>
      </c>
      <c r="C94" s="17" t="s">
        <v>79</v>
      </c>
      <c r="D94" s="24">
        <v>0</v>
      </c>
      <c r="E94" s="24"/>
      <c r="F94" s="24"/>
      <c r="G94" s="85">
        <f>SUM(D94:F94)</f>
        <v>0</v>
      </c>
      <c r="H94" s="24">
        <v>0</v>
      </c>
      <c r="I94" s="152">
        <v>0</v>
      </c>
      <c r="J94" s="135">
        <f aca="true" t="shared" si="42" ref="J94:J99">SUM(K94:S94)</f>
        <v>0</v>
      </c>
      <c r="K94" s="152"/>
      <c r="L94" s="152">
        <v>0</v>
      </c>
      <c r="M94" s="152">
        <v>0</v>
      </c>
      <c r="N94" s="152"/>
      <c r="O94" s="152">
        <v>0</v>
      </c>
      <c r="P94" s="152">
        <v>0</v>
      </c>
      <c r="Q94" s="152">
        <v>0</v>
      </c>
      <c r="R94" s="152">
        <v>0</v>
      </c>
      <c r="S94" s="153">
        <v>0</v>
      </c>
    </row>
    <row r="95" spans="1:19" s="13" customFormat="1" ht="15" hidden="1">
      <c r="A95" s="41" t="s">
        <v>24</v>
      </c>
      <c r="B95" s="16">
        <v>231</v>
      </c>
      <c r="C95" s="17" t="s">
        <v>25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152">
        <v>0</v>
      </c>
      <c r="J95" s="135">
        <f t="shared" si="42"/>
        <v>0</v>
      </c>
      <c r="K95" s="152">
        <v>0</v>
      </c>
      <c r="L95" s="152">
        <v>0</v>
      </c>
      <c r="M95" s="152">
        <v>0</v>
      </c>
      <c r="N95" s="152"/>
      <c r="O95" s="152">
        <v>0</v>
      </c>
      <c r="P95" s="152">
        <v>0</v>
      </c>
      <c r="Q95" s="152">
        <v>0</v>
      </c>
      <c r="R95" s="152">
        <v>0</v>
      </c>
      <c r="S95" s="153">
        <v>0</v>
      </c>
    </row>
    <row r="96" spans="1:19" s="13" customFormat="1" ht="15.75">
      <c r="A96" s="41" t="s">
        <v>24</v>
      </c>
      <c r="B96" s="16">
        <v>290</v>
      </c>
      <c r="C96" s="17" t="s">
        <v>26</v>
      </c>
      <c r="D96" s="24">
        <v>0</v>
      </c>
      <c r="E96" s="186">
        <v>0</v>
      </c>
      <c r="F96" s="186">
        <v>0</v>
      </c>
      <c r="G96" s="85">
        <f>SUM(D96:F96)</f>
        <v>0</v>
      </c>
      <c r="H96" s="186">
        <v>0</v>
      </c>
      <c r="I96" s="152">
        <v>10</v>
      </c>
      <c r="J96" s="135">
        <f t="shared" si="42"/>
        <v>10</v>
      </c>
      <c r="K96" s="152"/>
      <c r="L96" s="152">
        <v>10</v>
      </c>
      <c r="M96" s="152"/>
      <c r="N96" s="152"/>
      <c r="O96" s="152"/>
      <c r="P96" s="152"/>
      <c r="Q96" s="152"/>
      <c r="R96" s="152"/>
      <c r="S96" s="153"/>
    </row>
    <row r="97" spans="1:19" s="13" customFormat="1" ht="15">
      <c r="A97" s="41" t="s">
        <v>97</v>
      </c>
      <c r="B97" s="16">
        <v>226</v>
      </c>
      <c r="C97" s="17" t="s">
        <v>27</v>
      </c>
      <c r="D97" s="24">
        <v>0</v>
      </c>
      <c r="E97" s="186">
        <v>0</v>
      </c>
      <c r="F97" s="186">
        <v>0</v>
      </c>
      <c r="G97" s="24">
        <f>SUM(D97:F97)</f>
        <v>0</v>
      </c>
      <c r="H97" s="186">
        <v>0</v>
      </c>
      <c r="I97" s="152">
        <v>0</v>
      </c>
      <c r="J97" s="135">
        <f t="shared" si="42"/>
        <v>0</v>
      </c>
      <c r="K97" s="152"/>
      <c r="L97" s="152"/>
      <c r="M97" s="152"/>
      <c r="N97" s="152"/>
      <c r="O97" s="152"/>
      <c r="P97" s="152"/>
      <c r="Q97" s="152"/>
      <c r="R97" s="152"/>
      <c r="S97" s="153"/>
    </row>
    <row r="98" spans="1:19" s="13" customFormat="1" ht="15">
      <c r="A98" s="41" t="s">
        <v>97</v>
      </c>
      <c r="B98" s="16">
        <v>290</v>
      </c>
      <c r="C98" s="17" t="s">
        <v>27</v>
      </c>
      <c r="D98" s="24">
        <v>8</v>
      </c>
      <c r="E98" s="186">
        <v>0</v>
      </c>
      <c r="F98" s="186">
        <v>0</v>
      </c>
      <c r="G98" s="24">
        <f>SUM(D98:F98)</f>
        <v>8</v>
      </c>
      <c r="H98" s="186">
        <v>0</v>
      </c>
      <c r="I98" s="152">
        <v>7</v>
      </c>
      <c r="J98" s="135">
        <f t="shared" si="42"/>
        <v>0</v>
      </c>
      <c r="K98" s="152"/>
      <c r="L98" s="152"/>
      <c r="M98" s="152"/>
      <c r="N98" s="152"/>
      <c r="O98" s="152"/>
      <c r="P98" s="152"/>
      <c r="Q98" s="152"/>
      <c r="R98" s="152"/>
      <c r="S98" s="153"/>
    </row>
    <row r="99" spans="1:19" s="13" customFormat="1" ht="15">
      <c r="A99" s="41" t="s">
        <v>97</v>
      </c>
      <c r="B99" s="16">
        <v>340</v>
      </c>
      <c r="C99" s="17" t="s">
        <v>27</v>
      </c>
      <c r="D99" s="24"/>
      <c r="E99" s="186"/>
      <c r="F99" s="186"/>
      <c r="G99" s="24"/>
      <c r="H99" s="186"/>
      <c r="I99" s="152">
        <v>0.7</v>
      </c>
      <c r="J99" s="135">
        <f t="shared" si="42"/>
        <v>0.7</v>
      </c>
      <c r="K99" s="152"/>
      <c r="L99" s="152"/>
      <c r="M99" s="152"/>
      <c r="N99" s="152"/>
      <c r="O99" s="152"/>
      <c r="P99" s="152">
        <v>0.7</v>
      </c>
      <c r="Q99" s="152"/>
      <c r="R99" s="152"/>
      <c r="S99" s="153"/>
    </row>
    <row r="100" spans="1:19" s="28" customFormat="1" ht="18.75">
      <c r="A100" s="239" t="s">
        <v>28</v>
      </c>
      <c r="B100" s="240"/>
      <c r="C100" s="240"/>
      <c r="D100" s="26">
        <f>SUM(D33,D50,D73,D95,D96,D98,D97,D93,D94)</f>
        <v>4498</v>
      </c>
      <c r="E100" s="26">
        <f>SUM(E33,E50,E73,E95,E96,E98,E97,E93,E94)</f>
        <v>0</v>
      </c>
      <c r="F100" s="26">
        <f>SUM(F33,F50,F73,F95,F96,F98,F97,F93,F94)</f>
        <v>0</v>
      </c>
      <c r="G100" s="26">
        <f>SUM(G33,G50,G73,G95,G96,G98,G97,G93,G94)</f>
        <v>4498</v>
      </c>
      <c r="H100" s="26">
        <f>SUM(H33,H50,H73,H95,H96,H98,H97,H93,H94)</f>
        <v>0</v>
      </c>
      <c r="I100" s="154">
        <f>SUM(I33,I50,I73,I95,I96,I98,I97,I93,I94)+I99</f>
        <v>7753.9</v>
      </c>
      <c r="J100" s="222">
        <f aca="true" t="shared" si="43" ref="J100:S100">SUM(J33,J50,J73,J95,J96,J98,J97,J93,J94)+J99</f>
        <v>4401.2</v>
      </c>
      <c r="K100" s="154">
        <f t="shared" si="43"/>
        <v>601.7</v>
      </c>
      <c r="L100" s="154">
        <f t="shared" si="43"/>
        <v>620.7</v>
      </c>
      <c r="M100" s="154">
        <f t="shared" si="43"/>
        <v>835.1</v>
      </c>
      <c r="N100" s="154">
        <f t="shared" si="43"/>
        <v>2343</v>
      </c>
      <c r="O100" s="154">
        <f t="shared" si="43"/>
        <v>0</v>
      </c>
      <c r="P100" s="154">
        <f t="shared" si="43"/>
        <v>0.7</v>
      </c>
      <c r="Q100" s="154">
        <f t="shared" si="43"/>
        <v>0</v>
      </c>
      <c r="R100" s="154">
        <f t="shared" si="43"/>
        <v>0</v>
      </c>
      <c r="S100" s="154">
        <f t="shared" si="43"/>
        <v>0</v>
      </c>
    </row>
    <row r="101" spans="1:19" s="10" customFormat="1" ht="21.75" customHeight="1">
      <c r="A101" s="34" t="s">
        <v>22</v>
      </c>
      <c r="B101" s="14"/>
      <c r="C101" s="15"/>
      <c r="D101" s="15"/>
      <c r="E101" s="15"/>
      <c r="F101" s="15"/>
      <c r="G101" s="15"/>
      <c r="H101" s="15"/>
      <c r="I101" s="15"/>
      <c r="J101" s="134"/>
      <c r="K101" s="156"/>
      <c r="L101" s="156"/>
      <c r="M101" s="156"/>
      <c r="N101" s="156"/>
      <c r="O101" s="156"/>
      <c r="P101" s="156"/>
      <c r="Q101" s="156"/>
      <c r="R101" s="156"/>
      <c r="S101" s="157"/>
    </row>
    <row r="102" spans="1:19" s="10" customFormat="1" ht="15.75">
      <c r="A102" s="40" t="s">
        <v>23</v>
      </c>
      <c r="B102" s="5">
        <v>210</v>
      </c>
      <c r="C102" s="57" t="s">
        <v>30</v>
      </c>
      <c r="D102" s="20">
        <f aca="true" t="shared" si="44" ref="D102:S102">SUM(D103:D105)</f>
        <v>61</v>
      </c>
      <c r="E102" s="20">
        <f t="shared" si="44"/>
        <v>0</v>
      </c>
      <c r="F102" s="20">
        <f t="shared" si="44"/>
        <v>0</v>
      </c>
      <c r="G102" s="20">
        <f t="shared" si="44"/>
        <v>61</v>
      </c>
      <c r="H102" s="20">
        <f t="shared" si="44"/>
        <v>0</v>
      </c>
      <c r="I102" s="20">
        <f>SUM(I103:I105)</f>
        <v>90.9</v>
      </c>
      <c r="J102" s="133">
        <f t="shared" si="44"/>
        <v>90.9</v>
      </c>
      <c r="K102" s="158">
        <f t="shared" si="44"/>
        <v>0</v>
      </c>
      <c r="L102" s="158">
        <f t="shared" si="44"/>
        <v>0</v>
      </c>
      <c r="M102" s="158">
        <f>SUM(M103:M105)</f>
        <v>0</v>
      </c>
      <c r="N102" s="158">
        <f t="shared" si="44"/>
        <v>0</v>
      </c>
      <c r="O102" s="158">
        <f>SUM(O103:O105)</f>
        <v>0</v>
      </c>
      <c r="P102" s="158">
        <f t="shared" si="44"/>
        <v>0</v>
      </c>
      <c r="Q102" s="158">
        <f t="shared" si="44"/>
        <v>0</v>
      </c>
      <c r="R102" s="158">
        <f>SUM(R103:R105)</f>
        <v>90.9</v>
      </c>
      <c r="S102" s="159">
        <f t="shared" si="44"/>
        <v>0</v>
      </c>
    </row>
    <row r="103" spans="1:19" s="10" customFormat="1" ht="15.75">
      <c r="A103" s="38" t="s">
        <v>23</v>
      </c>
      <c r="B103" s="8">
        <v>211</v>
      </c>
      <c r="C103" s="56" t="s">
        <v>1</v>
      </c>
      <c r="D103" s="9">
        <v>47</v>
      </c>
      <c r="E103" s="187"/>
      <c r="F103" s="187"/>
      <c r="G103" s="23">
        <f>SUM(D103:F103)</f>
        <v>47</v>
      </c>
      <c r="H103" s="189"/>
      <c r="I103" s="9">
        <v>69.8</v>
      </c>
      <c r="J103" s="134">
        <f>SUM(K103:S103)</f>
        <v>69.8</v>
      </c>
      <c r="K103" s="143"/>
      <c r="L103" s="143"/>
      <c r="M103" s="143"/>
      <c r="N103" s="143"/>
      <c r="O103" s="143"/>
      <c r="P103" s="143"/>
      <c r="Q103" s="143"/>
      <c r="R103" s="143">
        <v>69.8</v>
      </c>
      <c r="S103" s="144"/>
    </row>
    <row r="104" spans="1:19" s="10" customFormat="1" ht="15.75">
      <c r="A104" s="38" t="s">
        <v>23</v>
      </c>
      <c r="B104" s="8">
        <v>212</v>
      </c>
      <c r="C104" s="56" t="s">
        <v>2</v>
      </c>
      <c r="D104" s="66">
        <v>0</v>
      </c>
      <c r="E104" s="188"/>
      <c r="F104" s="188"/>
      <c r="G104" s="23">
        <f>SUM(D104:F104)</f>
        <v>0</v>
      </c>
      <c r="H104" s="188"/>
      <c r="I104" s="66"/>
      <c r="J104" s="134">
        <f>SUM(K104:S104)</f>
        <v>0</v>
      </c>
      <c r="K104" s="143"/>
      <c r="L104" s="143"/>
      <c r="M104" s="143"/>
      <c r="N104" s="143"/>
      <c r="O104" s="143"/>
      <c r="P104" s="143"/>
      <c r="Q104" s="143"/>
      <c r="R104" s="143"/>
      <c r="S104" s="144"/>
    </row>
    <row r="105" spans="1:19" s="10" customFormat="1" ht="15.75">
      <c r="A105" s="38" t="s">
        <v>23</v>
      </c>
      <c r="B105" s="8">
        <v>213</v>
      </c>
      <c r="C105" s="56" t="s">
        <v>3</v>
      </c>
      <c r="D105" s="9">
        <v>14</v>
      </c>
      <c r="E105" s="187"/>
      <c r="F105" s="187"/>
      <c r="G105" s="23">
        <f>SUM(D105:F105)</f>
        <v>14</v>
      </c>
      <c r="H105" s="189"/>
      <c r="I105" s="9">
        <v>21.1</v>
      </c>
      <c r="J105" s="134">
        <f>SUM(K105:S105)</f>
        <v>21.1</v>
      </c>
      <c r="K105" s="143"/>
      <c r="L105" s="143"/>
      <c r="M105" s="143"/>
      <c r="N105" s="143"/>
      <c r="O105" s="143"/>
      <c r="P105" s="143"/>
      <c r="Q105" s="143"/>
      <c r="R105" s="143">
        <v>21.1</v>
      </c>
      <c r="S105" s="144"/>
    </row>
    <row r="106" spans="1:19" s="10" customFormat="1" ht="15.75">
      <c r="A106" s="40" t="s">
        <v>23</v>
      </c>
      <c r="B106" s="5">
        <v>220</v>
      </c>
      <c r="C106" s="57" t="s">
        <v>4</v>
      </c>
      <c r="D106" s="6">
        <f aca="true" t="shared" si="45" ref="D106:P106">SUM(D107:D112)</f>
        <v>2</v>
      </c>
      <c r="E106" s="6">
        <f t="shared" si="45"/>
        <v>0</v>
      </c>
      <c r="F106" s="6">
        <f t="shared" si="45"/>
        <v>0</v>
      </c>
      <c r="G106" s="6">
        <f t="shared" si="45"/>
        <v>2</v>
      </c>
      <c r="H106" s="6">
        <f t="shared" si="45"/>
        <v>0</v>
      </c>
      <c r="I106" s="6">
        <f t="shared" si="45"/>
        <v>4.5</v>
      </c>
      <c r="J106" s="133">
        <f t="shared" si="45"/>
        <v>4.5</v>
      </c>
      <c r="K106" s="141">
        <f t="shared" si="45"/>
        <v>0</v>
      </c>
      <c r="L106" s="141">
        <f t="shared" si="45"/>
        <v>0</v>
      </c>
      <c r="M106" s="141">
        <f>SUM(M107:M112)</f>
        <v>0</v>
      </c>
      <c r="N106" s="141">
        <f t="shared" si="45"/>
        <v>0</v>
      </c>
      <c r="O106" s="141">
        <f>SUM(O107:O112)</f>
        <v>0</v>
      </c>
      <c r="P106" s="141">
        <f t="shared" si="45"/>
        <v>0</v>
      </c>
      <c r="Q106" s="141">
        <f>SUM(Q107:Q112)</f>
        <v>0</v>
      </c>
      <c r="R106" s="141">
        <f>SUM(R107:R112)</f>
        <v>4.5</v>
      </c>
      <c r="S106" s="142">
        <f>SUM(S107:S112)</f>
        <v>0</v>
      </c>
    </row>
    <row r="107" spans="1:19" s="10" customFormat="1" ht="15.75">
      <c r="A107" s="38" t="s">
        <v>23</v>
      </c>
      <c r="B107" s="8">
        <v>221</v>
      </c>
      <c r="C107" s="56" t="s">
        <v>5</v>
      </c>
      <c r="D107" s="66">
        <v>2</v>
      </c>
      <c r="E107" s="188"/>
      <c r="F107" s="188"/>
      <c r="G107" s="23">
        <f aca="true" t="shared" si="46" ref="G107:G112">SUM(D107:F107)</f>
        <v>2</v>
      </c>
      <c r="H107" s="188"/>
      <c r="I107" s="66">
        <v>2.5</v>
      </c>
      <c r="J107" s="134">
        <f aca="true" t="shared" si="47" ref="J107:J112">SUM(K107:S107)</f>
        <v>2.5</v>
      </c>
      <c r="K107" s="143"/>
      <c r="L107" s="143"/>
      <c r="M107" s="143"/>
      <c r="N107" s="143"/>
      <c r="O107" s="143"/>
      <c r="P107" s="143"/>
      <c r="Q107" s="143"/>
      <c r="R107" s="143">
        <v>2.5</v>
      </c>
      <c r="S107" s="144"/>
    </row>
    <row r="108" spans="1:19" s="10" customFormat="1" ht="15.75">
      <c r="A108" s="38" t="s">
        <v>23</v>
      </c>
      <c r="B108" s="8">
        <v>222</v>
      </c>
      <c r="C108" s="56" t="s">
        <v>6</v>
      </c>
      <c r="D108" s="66">
        <v>0</v>
      </c>
      <c r="E108" s="188"/>
      <c r="F108" s="188"/>
      <c r="G108" s="23">
        <f t="shared" si="46"/>
        <v>0</v>
      </c>
      <c r="H108" s="188"/>
      <c r="I108" s="208">
        <v>2</v>
      </c>
      <c r="J108" s="134">
        <f t="shared" si="47"/>
        <v>2</v>
      </c>
      <c r="K108" s="143"/>
      <c r="L108" s="143"/>
      <c r="M108" s="143"/>
      <c r="N108" s="143"/>
      <c r="O108" s="143"/>
      <c r="P108" s="143"/>
      <c r="Q108" s="143"/>
      <c r="R108" s="143">
        <v>2</v>
      </c>
      <c r="S108" s="144"/>
    </row>
    <row r="109" spans="1:19" s="10" customFormat="1" ht="15.75">
      <c r="A109" s="38" t="s">
        <v>23</v>
      </c>
      <c r="B109" s="8">
        <v>223</v>
      </c>
      <c r="C109" s="56" t="s">
        <v>7</v>
      </c>
      <c r="D109" s="9">
        <v>0</v>
      </c>
      <c r="E109" s="189"/>
      <c r="F109" s="189"/>
      <c r="G109" s="23">
        <f t="shared" si="46"/>
        <v>0</v>
      </c>
      <c r="H109" s="189"/>
      <c r="I109" s="9"/>
      <c r="J109" s="134">
        <f t="shared" si="47"/>
        <v>0</v>
      </c>
      <c r="K109" s="143"/>
      <c r="L109" s="143"/>
      <c r="M109" s="143"/>
      <c r="N109" s="143"/>
      <c r="O109" s="143"/>
      <c r="P109" s="143"/>
      <c r="Q109" s="143"/>
      <c r="R109" s="143"/>
      <c r="S109" s="144"/>
    </row>
    <row r="110" spans="1:19" s="10" customFormat="1" ht="15.75">
      <c r="A110" s="38" t="s">
        <v>23</v>
      </c>
      <c r="B110" s="8">
        <v>224</v>
      </c>
      <c r="C110" s="56" t="s">
        <v>8</v>
      </c>
      <c r="D110" s="9"/>
      <c r="E110" s="189"/>
      <c r="F110" s="189"/>
      <c r="G110" s="23">
        <f t="shared" si="46"/>
        <v>0</v>
      </c>
      <c r="H110" s="189"/>
      <c r="I110" s="9"/>
      <c r="J110" s="134">
        <f t="shared" si="47"/>
        <v>0</v>
      </c>
      <c r="K110" s="143"/>
      <c r="L110" s="143"/>
      <c r="M110" s="143"/>
      <c r="N110" s="143"/>
      <c r="O110" s="143"/>
      <c r="P110" s="143"/>
      <c r="Q110" s="143"/>
      <c r="R110" s="143"/>
      <c r="S110" s="144"/>
    </row>
    <row r="111" spans="1:19" s="10" customFormat="1" ht="15.75">
      <c r="A111" s="38" t="s">
        <v>23</v>
      </c>
      <c r="B111" s="8">
        <v>225</v>
      </c>
      <c r="C111" s="56" t="s">
        <v>9</v>
      </c>
      <c r="D111" s="9">
        <v>0</v>
      </c>
      <c r="E111" s="189"/>
      <c r="F111" s="189"/>
      <c r="G111" s="23">
        <f t="shared" si="46"/>
        <v>0</v>
      </c>
      <c r="H111" s="189"/>
      <c r="I111" s="9"/>
      <c r="J111" s="134">
        <f t="shared" si="47"/>
        <v>0</v>
      </c>
      <c r="K111" s="143"/>
      <c r="L111" s="143"/>
      <c r="M111" s="143"/>
      <c r="N111" s="143"/>
      <c r="O111" s="143"/>
      <c r="P111" s="143"/>
      <c r="Q111" s="143"/>
      <c r="R111" s="143"/>
      <c r="S111" s="144"/>
    </row>
    <row r="112" spans="1:19" s="10" customFormat="1" ht="15.75">
      <c r="A112" s="38" t="s">
        <v>23</v>
      </c>
      <c r="B112" s="8">
        <v>226</v>
      </c>
      <c r="C112" s="56" t="s">
        <v>10</v>
      </c>
      <c r="D112" s="9">
        <v>0</v>
      </c>
      <c r="E112" s="9"/>
      <c r="F112" s="9"/>
      <c r="G112" s="23">
        <f t="shared" si="46"/>
        <v>0</v>
      </c>
      <c r="H112" s="9"/>
      <c r="I112" s="9"/>
      <c r="J112" s="134">
        <f t="shared" si="47"/>
        <v>0</v>
      </c>
      <c r="K112" s="143"/>
      <c r="L112" s="143"/>
      <c r="M112" s="143"/>
      <c r="N112" s="143"/>
      <c r="O112" s="143"/>
      <c r="P112" s="143"/>
      <c r="Q112" s="143"/>
      <c r="R112" s="143"/>
      <c r="S112" s="144"/>
    </row>
    <row r="113" spans="1:19" s="7" customFormat="1" ht="15.75">
      <c r="A113" s="40" t="s">
        <v>23</v>
      </c>
      <c r="B113" s="5">
        <v>300</v>
      </c>
      <c r="C113" s="57" t="s">
        <v>13</v>
      </c>
      <c r="D113" s="6">
        <f aca="true" t="shared" si="48" ref="D113:S113">SUM(D114:D115)</f>
        <v>4</v>
      </c>
      <c r="E113" s="6">
        <f t="shared" si="48"/>
        <v>0</v>
      </c>
      <c r="F113" s="6">
        <f t="shared" si="48"/>
        <v>0</v>
      </c>
      <c r="G113" s="6">
        <f t="shared" si="48"/>
        <v>4</v>
      </c>
      <c r="H113" s="6">
        <f t="shared" si="48"/>
        <v>0</v>
      </c>
      <c r="I113" s="6">
        <f t="shared" si="48"/>
        <v>0.8</v>
      </c>
      <c r="J113" s="133">
        <f t="shared" si="48"/>
        <v>0.8</v>
      </c>
      <c r="K113" s="141">
        <f t="shared" si="48"/>
        <v>0</v>
      </c>
      <c r="L113" s="141">
        <f t="shared" si="48"/>
        <v>0</v>
      </c>
      <c r="M113" s="141">
        <f>SUM(M114:M115)</f>
        <v>0</v>
      </c>
      <c r="N113" s="141">
        <f t="shared" si="48"/>
        <v>0</v>
      </c>
      <c r="O113" s="141">
        <f>SUM(O114:O115)</f>
        <v>0</v>
      </c>
      <c r="P113" s="141">
        <f t="shared" si="48"/>
        <v>0</v>
      </c>
      <c r="Q113" s="141">
        <f t="shared" si="48"/>
        <v>0</v>
      </c>
      <c r="R113" s="141">
        <f>SUM(R114:R115)</f>
        <v>0.8</v>
      </c>
      <c r="S113" s="142">
        <f t="shared" si="48"/>
        <v>0</v>
      </c>
    </row>
    <row r="114" spans="1:19" s="10" customFormat="1" ht="15.75">
      <c r="A114" s="38" t="s">
        <v>23</v>
      </c>
      <c r="B114" s="8">
        <v>310</v>
      </c>
      <c r="C114" s="56" t="s">
        <v>14</v>
      </c>
      <c r="D114" s="9">
        <v>2</v>
      </c>
      <c r="E114" s="9">
        <v>0</v>
      </c>
      <c r="F114" s="9">
        <v>0</v>
      </c>
      <c r="G114" s="23">
        <f>SUM(D114:F114)</f>
        <v>2</v>
      </c>
      <c r="H114" s="9"/>
      <c r="I114" s="9"/>
      <c r="J114" s="134">
        <f>SUM(K114:S114)</f>
        <v>0</v>
      </c>
      <c r="K114" s="143"/>
      <c r="L114" s="143"/>
      <c r="M114" s="143"/>
      <c r="N114" s="143"/>
      <c r="O114" s="143"/>
      <c r="P114" s="143"/>
      <c r="Q114" s="143"/>
      <c r="R114" s="143"/>
      <c r="S114" s="144"/>
    </row>
    <row r="115" spans="1:19" s="10" customFormat="1" ht="15.75">
      <c r="A115" s="38" t="s">
        <v>23</v>
      </c>
      <c r="B115" s="8">
        <v>340</v>
      </c>
      <c r="C115" s="56" t="s">
        <v>15</v>
      </c>
      <c r="D115" s="9">
        <v>2</v>
      </c>
      <c r="E115" s="189"/>
      <c r="F115" s="189"/>
      <c r="G115" s="23">
        <f>SUM(D115:F115)</f>
        <v>2</v>
      </c>
      <c r="H115" s="189"/>
      <c r="I115" s="9">
        <v>0.8</v>
      </c>
      <c r="J115" s="134">
        <f>SUM(K115:S115)</f>
        <v>0.8</v>
      </c>
      <c r="K115" s="143"/>
      <c r="L115" s="143"/>
      <c r="M115" s="143"/>
      <c r="N115" s="143"/>
      <c r="O115" s="143"/>
      <c r="P115" s="143"/>
      <c r="Q115" s="143"/>
      <c r="R115" s="143">
        <v>0.8</v>
      </c>
      <c r="S115" s="144"/>
    </row>
    <row r="116" spans="1:19" s="29" customFormat="1" ht="18.75">
      <c r="A116" s="239" t="s">
        <v>29</v>
      </c>
      <c r="B116" s="240"/>
      <c r="C116" s="240"/>
      <c r="D116" s="27">
        <f aca="true" t="shared" si="49" ref="D116:P116">SUM(D102,D106,D113)</f>
        <v>67</v>
      </c>
      <c r="E116" s="27">
        <f t="shared" si="49"/>
        <v>0</v>
      </c>
      <c r="F116" s="27">
        <f t="shared" si="49"/>
        <v>0</v>
      </c>
      <c r="G116" s="27">
        <f t="shared" si="49"/>
        <v>67</v>
      </c>
      <c r="H116" s="27">
        <f t="shared" si="49"/>
        <v>0</v>
      </c>
      <c r="I116" s="27">
        <f t="shared" si="49"/>
        <v>96.2</v>
      </c>
      <c r="J116" s="136">
        <f t="shared" si="49"/>
        <v>96.2</v>
      </c>
      <c r="K116" s="154">
        <f t="shared" si="49"/>
        <v>0</v>
      </c>
      <c r="L116" s="154">
        <f t="shared" si="49"/>
        <v>0</v>
      </c>
      <c r="M116" s="154">
        <f>SUM(M102,M106,M113)</f>
        <v>0</v>
      </c>
      <c r="N116" s="154">
        <f t="shared" si="49"/>
        <v>0</v>
      </c>
      <c r="O116" s="154">
        <f>SUM(O102,O106,O113)</f>
        <v>0</v>
      </c>
      <c r="P116" s="154">
        <f t="shared" si="49"/>
        <v>0</v>
      </c>
      <c r="Q116" s="154">
        <f>SUM(Q102,Q106,Q113)</f>
        <v>0</v>
      </c>
      <c r="R116" s="154">
        <f>SUM(R102,R106,R113)</f>
        <v>96.2</v>
      </c>
      <c r="S116" s="155">
        <f>SUM(S102,S106,S113)</f>
        <v>0</v>
      </c>
    </row>
    <row r="117" spans="1:19" s="50" customFormat="1" ht="31.5" customHeight="1">
      <c r="A117" s="251" t="s">
        <v>65</v>
      </c>
      <c r="B117" s="252"/>
      <c r="C117" s="253"/>
      <c r="D117" s="30"/>
      <c r="E117" s="30"/>
      <c r="F117" s="30"/>
      <c r="G117" s="30"/>
      <c r="H117" s="30"/>
      <c r="I117" s="30"/>
      <c r="J117" s="136"/>
      <c r="K117" s="130"/>
      <c r="L117" s="130"/>
      <c r="M117" s="130"/>
      <c r="N117" s="130"/>
      <c r="O117" s="130"/>
      <c r="P117" s="130"/>
      <c r="Q117" s="130"/>
      <c r="R117" s="130"/>
      <c r="S117" s="131"/>
    </row>
    <row r="118" spans="1:19" s="51" customFormat="1" ht="32.25" customHeight="1">
      <c r="A118" s="42" t="s">
        <v>67</v>
      </c>
      <c r="B118" s="22" t="s">
        <v>55</v>
      </c>
      <c r="C118" s="56" t="s">
        <v>69</v>
      </c>
      <c r="D118" s="21"/>
      <c r="E118" s="21"/>
      <c r="F118" s="21"/>
      <c r="G118" s="21"/>
      <c r="H118" s="21"/>
      <c r="I118" s="215">
        <v>6</v>
      </c>
      <c r="J118" s="134">
        <f aca="true" t="shared" si="50" ref="J118:J123">SUM(K118:S118)</f>
        <v>0</v>
      </c>
      <c r="K118" s="160"/>
      <c r="L118" s="160"/>
      <c r="M118" s="160"/>
      <c r="N118" s="160"/>
      <c r="O118" s="160"/>
      <c r="P118" s="160"/>
      <c r="Q118" s="160"/>
      <c r="R118" s="160"/>
      <c r="S118" s="161"/>
    </row>
    <row r="119" spans="1:19" s="51" customFormat="1" ht="18" customHeight="1" hidden="1">
      <c r="A119" s="103" t="s">
        <v>64</v>
      </c>
      <c r="B119" s="86" t="s">
        <v>51</v>
      </c>
      <c r="C119" s="87" t="s">
        <v>68</v>
      </c>
      <c r="D119" s="66">
        <v>3</v>
      </c>
      <c r="E119" s="66">
        <v>0</v>
      </c>
      <c r="F119" s="66">
        <v>0</v>
      </c>
      <c r="G119" s="79">
        <f>SUM(D119:F119)</f>
        <v>3</v>
      </c>
      <c r="H119" s="66"/>
      <c r="I119" s="208"/>
      <c r="J119" s="134">
        <f t="shared" si="50"/>
        <v>0</v>
      </c>
      <c r="K119" s="160"/>
      <c r="L119" s="160"/>
      <c r="M119" s="160"/>
      <c r="N119" s="160"/>
      <c r="O119" s="160"/>
      <c r="P119" s="160"/>
      <c r="Q119" s="160"/>
      <c r="R119" s="160"/>
      <c r="S119" s="161"/>
    </row>
    <row r="120" spans="1:19" s="51" customFormat="1" ht="15.75" hidden="1">
      <c r="A120" s="103" t="s">
        <v>64</v>
      </c>
      <c r="B120" s="86" t="s">
        <v>48</v>
      </c>
      <c r="C120" s="87" t="s">
        <v>68</v>
      </c>
      <c r="D120" s="66">
        <v>0</v>
      </c>
      <c r="E120" s="188">
        <v>0</v>
      </c>
      <c r="F120" s="188">
        <v>0</v>
      </c>
      <c r="G120" s="79">
        <f>SUM(D120:F120)</f>
        <v>0</v>
      </c>
      <c r="H120" s="188"/>
      <c r="I120" s="208">
        <v>0</v>
      </c>
      <c r="J120" s="134">
        <f t="shared" si="50"/>
        <v>0</v>
      </c>
      <c r="K120" s="160"/>
      <c r="L120" s="160"/>
      <c r="M120" s="160"/>
      <c r="N120" s="160"/>
      <c r="O120" s="160"/>
      <c r="P120" s="160"/>
      <c r="Q120" s="160"/>
      <c r="R120" s="160"/>
      <c r="S120" s="161"/>
    </row>
    <row r="121" spans="1:19" s="51" customFormat="1" ht="15.75">
      <c r="A121" s="103" t="s">
        <v>64</v>
      </c>
      <c r="B121" s="86" t="s">
        <v>37</v>
      </c>
      <c r="C121" s="87" t="s">
        <v>68</v>
      </c>
      <c r="D121" s="66"/>
      <c r="E121" s="188"/>
      <c r="F121" s="188"/>
      <c r="G121" s="79">
        <f>SUM(D121:F121)</f>
        <v>0</v>
      </c>
      <c r="H121" s="188"/>
      <c r="I121" s="208">
        <v>5</v>
      </c>
      <c r="J121" s="134">
        <f t="shared" si="50"/>
        <v>0</v>
      </c>
      <c r="K121" s="160"/>
      <c r="L121" s="160"/>
      <c r="M121" s="160"/>
      <c r="N121" s="160"/>
      <c r="O121" s="160"/>
      <c r="P121" s="160"/>
      <c r="Q121" s="160"/>
      <c r="R121" s="160"/>
      <c r="S121" s="161"/>
    </row>
    <row r="122" spans="1:19" s="51" customFormat="1" ht="15" customHeight="1" hidden="1">
      <c r="A122" s="103" t="s">
        <v>64</v>
      </c>
      <c r="B122" s="22" t="s">
        <v>50</v>
      </c>
      <c r="C122" s="56" t="s">
        <v>96</v>
      </c>
      <c r="D122" s="21">
        <v>0</v>
      </c>
      <c r="E122" s="190">
        <v>0</v>
      </c>
      <c r="F122" s="190">
        <v>0</v>
      </c>
      <c r="G122" s="21">
        <v>0</v>
      </c>
      <c r="H122" s="190">
        <v>0</v>
      </c>
      <c r="I122" s="215"/>
      <c r="J122" s="134">
        <f t="shared" si="50"/>
        <v>0</v>
      </c>
      <c r="K122" s="160"/>
      <c r="L122" s="160"/>
      <c r="M122" s="160"/>
      <c r="N122" s="160"/>
      <c r="O122" s="160"/>
      <c r="P122" s="160"/>
      <c r="Q122" s="160"/>
      <c r="R122" s="160"/>
      <c r="S122" s="161"/>
    </row>
    <row r="123" spans="1:19" s="51" customFormat="1" ht="15.75">
      <c r="A123" s="42" t="s">
        <v>64</v>
      </c>
      <c r="B123" s="22" t="s">
        <v>55</v>
      </c>
      <c r="C123" s="56" t="s">
        <v>68</v>
      </c>
      <c r="D123" s="21"/>
      <c r="E123" s="190"/>
      <c r="F123" s="190"/>
      <c r="G123" s="21"/>
      <c r="H123" s="190"/>
      <c r="I123" s="215">
        <v>6</v>
      </c>
      <c r="J123" s="134">
        <f t="shared" si="50"/>
        <v>0</v>
      </c>
      <c r="K123" s="160"/>
      <c r="L123" s="160"/>
      <c r="M123" s="160"/>
      <c r="N123" s="160"/>
      <c r="O123" s="160"/>
      <c r="P123" s="160"/>
      <c r="Q123" s="160"/>
      <c r="R123" s="160"/>
      <c r="S123" s="161"/>
    </row>
    <row r="124" spans="1:19" s="52" customFormat="1" ht="18.75">
      <c r="A124" s="239" t="s">
        <v>63</v>
      </c>
      <c r="B124" s="240"/>
      <c r="C124" s="240"/>
      <c r="D124" s="27">
        <f aca="true" t="shared" si="51" ref="D124:I124">SUM(D118:D123)</f>
        <v>3</v>
      </c>
      <c r="E124" s="27">
        <f t="shared" si="51"/>
        <v>0</v>
      </c>
      <c r="F124" s="27">
        <f t="shared" si="51"/>
        <v>0</v>
      </c>
      <c r="G124" s="27">
        <f t="shared" si="51"/>
        <v>3</v>
      </c>
      <c r="H124" s="27">
        <f t="shared" si="51"/>
        <v>0</v>
      </c>
      <c r="I124" s="212">
        <f t="shared" si="51"/>
        <v>17</v>
      </c>
      <c r="J124" s="136">
        <f>SUM(J119:J123)</f>
        <v>0</v>
      </c>
      <c r="K124" s="154">
        <f aca="true" t="shared" si="52" ref="K124:S124">SUM(K118:K123)</f>
        <v>0</v>
      </c>
      <c r="L124" s="154">
        <f t="shared" si="52"/>
        <v>0</v>
      </c>
      <c r="M124" s="154">
        <f t="shared" si="52"/>
        <v>0</v>
      </c>
      <c r="N124" s="154">
        <f t="shared" si="52"/>
        <v>0</v>
      </c>
      <c r="O124" s="154">
        <f t="shared" si="52"/>
        <v>0</v>
      </c>
      <c r="P124" s="154">
        <f t="shared" si="52"/>
        <v>0</v>
      </c>
      <c r="Q124" s="154">
        <f t="shared" si="52"/>
        <v>0</v>
      </c>
      <c r="R124" s="154">
        <f t="shared" si="52"/>
        <v>0</v>
      </c>
      <c r="S124" s="155">
        <f t="shared" si="52"/>
        <v>0</v>
      </c>
    </row>
    <row r="125" spans="1:19" s="50" customFormat="1" ht="18.75">
      <c r="A125" s="245" t="s">
        <v>60</v>
      </c>
      <c r="B125" s="246"/>
      <c r="C125" s="247"/>
      <c r="D125" s="30"/>
      <c r="E125" s="30"/>
      <c r="F125" s="30"/>
      <c r="G125" s="30"/>
      <c r="H125" s="30"/>
      <c r="I125" s="30"/>
      <c r="J125" s="136"/>
      <c r="K125" s="130"/>
      <c r="L125" s="130"/>
      <c r="M125" s="130"/>
      <c r="N125" s="130"/>
      <c r="O125" s="130"/>
      <c r="P125" s="130"/>
      <c r="Q125" s="130"/>
      <c r="R125" s="130"/>
      <c r="S125" s="131"/>
    </row>
    <row r="126" spans="1:19" s="78" customFormat="1" ht="15.75">
      <c r="A126" s="77" t="s">
        <v>104</v>
      </c>
      <c r="B126" s="254" t="s">
        <v>109</v>
      </c>
      <c r="C126" s="259"/>
      <c r="D126" s="20">
        <f aca="true" t="shared" si="53" ref="D126:Q126">SUM(D127:D129)</f>
        <v>57</v>
      </c>
      <c r="E126" s="20">
        <f t="shared" si="53"/>
        <v>0</v>
      </c>
      <c r="F126" s="20">
        <f t="shared" si="53"/>
        <v>0</v>
      </c>
      <c r="G126" s="20">
        <f t="shared" si="53"/>
        <v>57</v>
      </c>
      <c r="H126" s="20">
        <f t="shared" si="53"/>
        <v>0</v>
      </c>
      <c r="I126" s="20">
        <f t="shared" si="53"/>
        <v>84.9</v>
      </c>
      <c r="J126" s="133">
        <f t="shared" si="53"/>
        <v>84.9</v>
      </c>
      <c r="K126" s="158">
        <f t="shared" si="53"/>
        <v>0</v>
      </c>
      <c r="L126" s="158">
        <f t="shared" si="53"/>
        <v>0</v>
      </c>
      <c r="M126" s="158">
        <f t="shared" si="53"/>
        <v>0</v>
      </c>
      <c r="N126" s="158">
        <f t="shared" si="53"/>
        <v>0</v>
      </c>
      <c r="O126" s="158">
        <f t="shared" si="53"/>
        <v>0</v>
      </c>
      <c r="P126" s="158">
        <f t="shared" si="53"/>
        <v>0</v>
      </c>
      <c r="Q126" s="158">
        <f t="shared" si="53"/>
        <v>0</v>
      </c>
      <c r="R126" s="158">
        <f>SUM(R127:R129)</f>
        <v>0</v>
      </c>
      <c r="S126" s="158">
        <f>SUM(S127:S129)</f>
        <v>84.9</v>
      </c>
    </row>
    <row r="127" spans="1:19" s="51" customFormat="1" ht="15.75">
      <c r="A127" s="42" t="s">
        <v>104</v>
      </c>
      <c r="B127" s="22" t="s">
        <v>105</v>
      </c>
      <c r="C127" s="33" t="s">
        <v>1</v>
      </c>
      <c r="D127" s="21">
        <v>41</v>
      </c>
      <c r="E127" s="21"/>
      <c r="F127" s="21"/>
      <c r="G127" s="23">
        <f>SUM(D127:F127)</f>
        <v>41</v>
      </c>
      <c r="H127" s="21"/>
      <c r="I127" s="21">
        <v>62.1</v>
      </c>
      <c r="J127" s="134">
        <f>SUM(K127:S127)</f>
        <v>62.1</v>
      </c>
      <c r="K127" s="160"/>
      <c r="L127" s="160"/>
      <c r="M127" s="160"/>
      <c r="N127" s="160"/>
      <c r="O127" s="160"/>
      <c r="P127" s="160"/>
      <c r="Q127" s="160"/>
      <c r="R127" s="160"/>
      <c r="S127" s="161">
        <v>62.1</v>
      </c>
    </row>
    <row r="128" spans="1:19" s="51" customFormat="1" ht="15.75">
      <c r="A128" s="42" t="s">
        <v>104</v>
      </c>
      <c r="B128" s="22" t="s">
        <v>106</v>
      </c>
      <c r="C128" s="33" t="s">
        <v>3</v>
      </c>
      <c r="D128" s="21">
        <v>12</v>
      </c>
      <c r="E128" s="21"/>
      <c r="F128" s="21"/>
      <c r="G128" s="23">
        <f>SUM(D128:F128)</f>
        <v>12</v>
      </c>
      <c r="H128" s="21"/>
      <c r="I128" s="21">
        <v>18.8</v>
      </c>
      <c r="J128" s="134">
        <f>SUM(K128:S128)</f>
        <v>18.8</v>
      </c>
      <c r="K128" s="160"/>
      <c r="L128" s="160"/>
      <c r="M128" s="160"/>
      <c r="N128" s="160"/>
      <c r="O128" s="160"/>
      <c r="P128" s="160"/>
      <c r="Q128" s="160"/>
      <c r="R128" s="160"/>
      <c r="S128" s="161">
        <v>18.8</v>
      </c>
    </row>
    <row r="129" spans="1:19" s="51" customFormat="1" ht="15.75">
      <c r="A129" s="42" t="s">
        <v>104</v>
      </c>
      <c r="B129" s="22" t="s">
        <v>55</v>
      </c>
      <c r="C129" s="33" t="s">
        <v>15</v>
      </c>
      <c r="D129" s="21">
        <v>4</v>
      </c>
      <c r="E129" s="21"/>
      <c r="F129" s="21"/>
      <c r="G129" s="23">
        <f>SUM(D129:F129)</f>
        <v>4</v>
      </c>
      <c r="H129" s="21"/>
      <c r="I129" s="21">
        <v>4</v>
      </c>
      <c r="J129" s="134">
        <f>SUM(K129:S129)</f>
        <v>4</v>
      </c>
      <c r="K129" s="160"/>
      <c r="L129" s="160"/>
      <c r="M129" s="160"/>
      <c r="N129" s="160"/>
      <c r="O129" s="160"/>
      <c r="P129" s="160"/>
      <c r="Q129" s="160"/>
      <c r="R129" s="160"/>
      <c r="S129" s="161">
        <v>4</v>
      </c>
    </row>
    <row r="130" spans="1:19" s="78" customFormat="1" ht="15.75">
      <c r="A130" s="77" t="s">
        <v>114</v>
      </c>
      <c r="B130" s="241" t="s">
        <v>115</v>
      </c>
      <c r="C130" s="242"/>
      <c r="D130" s="20">
        <f>SUM(D131)</f>
        <v>1292</v>
      </c>
      <c r="E130" s="20">
        <f>SUM(E131)</f>
        <v>0</v>
      </c>
      <c r="F130" s="20">
        <f>SUM(F131)</f>
        <v>0</v>
      </c>
      <c r="G130" s="20">
        <f>SUM(G131)</f>
        <v>1292</v>
      </c>
      <c r="H130" s="20">
        <f aca="true" t="shared" si="54" ref="H130:S130">SUM(H131)</f>
        <v>0</v>
      </c>
      <c r="I130" s="20">
        <f>SUM(I131)</f>
        <v>502</v>
      </c>
      <c r="J130" s="133">
        <f>SUM(J131)</f>
        <v>502</v>
      </c>
      <c r="K130" s="158">
        <f t="shared" si="54"/>
        <v>0</v>
      </c>
      <c r="L130" s="158">
        <f t="shared" si="54"/>
        <v>0</v>
      </c>
      <c r="M130" s="158">
        <f t="shared" si="54"/>
        <v>0</v>
      </c>
      <c r="N130" s="158">
        <f t="shared" si="54"/>
        <v>0</v>
      </c>
      <c r="O130" s="158">
        <f t="shared" si="54"/>
        <v>0</v>
      </c>
      <c r="P130" s="158">
        <f t="shared" si="54"/>
        <v>0</v>
      </c>
      <c r="Q130" s="158">
        <f t="shared" si="54"/>
        <v>502</v>
      </c>
      <c r="R130" s="158">
        <f t="shared" si="54"/>
        <v>0</v>
      </c>
      <c r="S130" s="159">
        <f t="shared" si="54"/>
        <v>0</v>
      </c>
    </row>
    <row r="131" spans="1:19" s="78" customFormat="1" ht="15.75">
      <c r="A131" s="42" t="s">
        <v>114</v>
      </c>
      <c r="B131" s="114" t="s">
        <v>51</v>
      </c>
      <c r="C131" s="56" t="s">
        <v>9</v>
      </c>
      <c r="D131" s="21">
        <v>1292</v>
      </c>
      <c r="E131" s="190">
        <v>0</v>
      </c>
      <c r="F131" s="190">
        <v>0</v>
      </c>
      <c r="G131" s="23">
        <f>SUM(D131:F131)</f>
        <v>1292</v>
      </c>
      <c r="H131" s="191"/>
      <c r="I131" s="21">
        <v>502</v>
      </c>
      <c r="J131" s="134">
        <f>SUM(K131:S131)</f>
        <v>502</v>
      </c>
      <c r="K131" s="158"/>
      <c r="L131" s="160"/>
      <c r="M131" s="160"/>
      <c r="N131" s="160"/>
      <c r="O131" s="160"/>
      <c r="P131" s="160"/>
      <c r="Q131" s="160">
        <v>502</v>
      </c>
      <c r="R131" s="160"/>
      <c r="S131" s="161"/>
    </row>
    <row r="132" spans="1:19" s="78" customFormat="1" ht="15.75">
      <c r="A132" s="77" t="s">
        <v>61</v>
      </c>
      <c r="B132" s="254" t="s">
        <v>117</v>
      </c>
      <c r="C132" s="262"/>
      <c r="D132" s="84">
        <f aca="true" t="shared" si="55" ref="D132:S132">SUM(D133)</f>
        <v>100</v>
      </c>
      <c r="E132" s="84">
        <f t="shared" si="55"/>
        <v>0</v>
      </c>
      <c r="F132" s="84">
        <f t="shared" si="55"/>
        <v>0</v>
      </c>
      <c r="G132" s="84">
        <f t="shared" si="55"/>
        <v>100</v>
      </c>
      <c r="H132" s="84">
        <f t="shared" si="55"/>
        <v>0</v>
      </c>
      <c r="I132" s="228">
        <f t="shared" si="55"/>
        <v>0</v>
      </c>
      <c r="J132" s="137">
        <f t="shared" si="55"/>
        <v>0</v>
      </c>
      <c r="K132" s="162">
        <f t="shared" si="55"/>
        <v>0</v>
      </c>
      <c r="L132" s="162">
        <f t="shared" si="55"/>
        <v>0</v>
      </c>
      <c r="M132" s="162">
        <f t="shared" si="55"/>
        <v>0</v>
      </c>
      <c r="N132" s="162">
        <f t="shared" si="55"/>
        <v>0</v>
      </c>
      <c r="O132" s="162">
        <f t="shared" si="55"/>
        <v>0</v>
      </c>
      <c r="P132" s="162">
        <f t="shared" si="55"/>
        <v>0</v>
      </c>
      <c r="Q132" s="162">
        <f t="shared" si="55"/>
        <v>0</v>
      </c>
      <c r="R132" s="162">
        <f t="shared" si="55"/>
        <v>0</v>
      </c>
      <c r="S132" s="163">
        <f t="shared" si="55"/>
        <v>0</v>
      </c>
    </row>
    <row r="133" spans="1:19" s="78" customFormat="1" ht="15.75">
      <c r="A133" s="42" t="s">
        <v>61</v>
      </c>
      <c r="B133" s="114" t="s">
        <v>48</v>
      </c>
      <c r="C133" s="56" t="s">
        <v>42</v>
      </c>
      <c r="D133" s="21">
        <v>100</v>
      </c>
      <c r="E133" s="190"/>
      <c r="F133" s="190"/>
      <c r="G133" s="23">
        <f>SUM(D133:F133)</f>
        <v>100</v>
      </c>
      <c r="H133" s="191"/>
      <c r="I133" s="20"/>
      <c r="J133" s="133">
        <f>SUM(K133:S133)</f>
        <v>0</v>
      </c>
      <c r="K133" s="158"/>
      <c r="L133" s="158"/>
      <c r="M133" s="158"/>
      <c r="N133" s="158"/>
      <c r="O133" s="158"/>
      <c r="P133" s="158"/>
      <c r="Q133" s="158"/>
      <c r="R133" s="158"/>
      <c r="S133" s="159"/>
    </row>
    <row r="134" spans="1:19" s="52" customFormat="1" ht="18.75">
      <c r="A134" s="239" t="s">
        <v>62</v>
      </c>
      <c r="B134" s="240"/>
      <c r="C134" s="240"/>
      <c r="D134" s="27">
        <f aca="true" t="shared" si="56" ref="D134:I134">SUM(D126,D130,D132)</f>
        <v>1449</v>
      </c>
      <c r="E134" s="27">
        <f t="shared" si="56"/>
        <v>0</v>
      </c>
      <c r="F134" s="27">
        <f t="shared" si="56"/>
        <v>0</v>
      </c>
      <c r="G134" s="27">
        <f t="shared" si="56"/>
        <v>1449</v>
      </c>
      <c r="H134" s="27">
        <f t="shared" si="56"/>
        <v>0</v>
      </c>
      <c r="I134" s="27">
        <f t="shared" si="56"/>
        <v>586.9</v>
      </c>
      <c r="J134" s="136">
        <f>SUM(J126,J130)</f>
        <v>586.9</v>
      </c>
      <c r="K134" s="154">
        <f aca="true" t="shared" si="57" ref="K134:S134">SUM(K126,K130)</f>
        <v>0</v>
      </c>
      <c r="L134" s="154">
        <f t="shared" si="57"/>
        <v>0</v>
      </c>
      <c r="M134" s="154">
        <f>SUM(M126,M130)</f>
        <v>0</v>
      </c>
      <c r="N134" s="154">
        <f t="shared" si="57"/>
        <v>0</v>
      </c>
      <c r="O134" s="154">
        <f t="shared" si="57"/>
        <v>0</v>
      </c>
      <c r="P134" s="154">
        <f t="shared" si="57"/>
        <v>0</v>
      </c>
      <c r="Q134" s="154">
        <f t="shared" si="57"/>
        <v>502</v>
      </c>
      <c r="R134" s="154">
        <f t="shared" si="57"/>
        <v>0</v>
      </c>
      <c r="S134" s="155">
        <f t="shared" si="57"/>
        <v>84.9</v>
      </c>
    </row>
    <row r="135" spans="1:19" ht="19.5" customHeight="1">
      <c r="A135" s="34" t="s">
        <v>31</v>
      </c>
      <c r="B135" s="3"/>
      <c r="C135" s="4"/>
      <c r="D135" s="4"/>
      <c r="E135" s="4"/>
      <c r="F135" s="4"/>
      <c r="G135" s="4"/>
      <c r="H135" s="4"/>
      <c r="I135" s="4"/>
      <c r="J135" s="134"/>
      <c r="K135" s="164"/>
      <c r="L135" s="164"/>
      <c r="M135" s="164"/>
      <c r="N135" s="164"/>
      <c r="O135" s="164"/>
      <c r="P135" s="164"/>
      <c r="Q135" s="164"/>
      <c r="R135" s="164"/>
      <c r="S135" s="165"/>
    </row>
    <row r="136" spans="1:19" s="53" customFormat="1" ht="16.5" customHeight="1">
      <c r="A136" s="40" t="s">
        <v>84</v>
      </c>
      <c r="B136" s="243" t="s">
        <v>85</v>
      </c>
      <c r="C136" s="244"/>
      <c r="D136" s="20">
        <f aca="true" t="shared" si="58" ref="D136:I136">SUM(D137:D140)</f>
        <v>447</v>
      </c>
      <c r="E136" s="20">
        <f t="shared" si="58"/>
        <v>0</v>
      </c>
      <c r="F136" s="20">
        <f t="shared" si="58"/>
        <v>0</v>
      </c>
      <c r="G136" s="20">
        <f t="shared" si="58"/>
        <v>447</v>
      </c>
      <c r="H136" s="20">
        <f t="shared" si="58"/>
        <v>0</v>
      </c>
      <c r="I136" s="209">
        <f t="shared" si="58"/>
        <v>30</v>
      </c>
      <c r="J136" s="133">
        <f aca="true" t="shared" si="59" ref="J136:J148">SUM(K136:S136)</f>
        <v>0</v>
      </c>
      <c r="K136" s="158">
        <f aca="true" t="shared" si="60" ref="K136:S136">SUM(K137:K140)</f>
        <v>0</v>
      </c>
      <c r="L136" s="158">
        <f t="shared" si="60"/>
        <v>0</v>
      </c>
      <c r="M136" s="158">
        <f>SUM(M137:M140)</f>
        <v>0</v>
      </c>
      <c r="N136" s="158">
        <f t="shared" si="60"/>
        <v>0</v>
      </c>
      <c r="O136" s="158">
        <f>SUM(O137:O140)</f>
        <v>0</v>
      </c>
      <c r="P136" s="158">
        <f t="shared" si="60"/>
        <v>0</v>
      </c>
      <c r="Q136" s="158">
        <f t="shared" si="60"/>
        <v>0</v>
      </c>
      <c r="R136" s="158">
        <f>SUM(R137:R140)</f>
        <v>0</v>
      </c>
      <c r="S136" s="159">
        <f t="shared" si="60"/>
        <v>0</v>
      </c>
    </row>
    <row r="137" spans="1:19" s="53" customFormat="1" ht="16.5" customHeight="1" hidden="1">
      <c r="A137" s="38" t="s">
        <v>84</v>
      </c>
      <c r="B137" s="54" t="s">
        <v>53</v>
      </c>
      <c r="C137" s="21" t="s">
        <v>86</v>
      </c>
      <c r="D137" s="72"/>
      <c r="E137" s="72"/>
      <c r="F137" s="72"/>
      <c r="G137" s="72"/>
      <c r="H137" s="72"/>
      <c r="I137" s="214"/>
      <c r="J137" s="134">
        <f t="shared" si="59"/>
        <v>0</v>
      </c>
      <c r="K137" s="160"/>
      <c r="L137" s="160"/>
      <c r="M137" s="160"/>
      <c r="N137" s="160"/>
      <c r="O137" s="160"/>
      <c r="P137" s="160"/>
      <c r="Q137" s="160"/>
      <c r="R137" s="160"/>
      <c r="S137" s="161"/>
    </row>
    <row r="138" spans="1:19" s="53" customFormat="1" ht="17.25" customHeight="1">
      <c r="A138" s="38" t="s">
        <v>84</v>
      </c>
      <c r="B138" s="54" t="s">
        <v>51</v>
      </c>
      <c r="C138" s="21" t="s">
        <v>87</v>
      </c>
      <c r="D138" s="21">
        <v>0</v>
      </c>
      <c r="E138" s="190">
        <v>0</v>
      </c>
      <c r="F138" s="190">
        <v>0</v>
      </c>
      <c r="G138" s="23">
        <f>SUM(D138:F138)</f>
        <v>0</v>
      </c>
      <c r="H138" s="190">
        <v>0</v>
      </c>
      <c r="I138" s="215">
        <v>30</v>
      </c>
      <c r="J138" s="134">
        <f t="shared" si="59"/>
        <v>0</v>
      </c>
      <c r="K138" s="160"/>
      <c r="L138" s="160"/>
      <c r="M138" s="160"/>
      <c r="N138" s="160"/>
      <c r="O138" s="160"/>
      <c r="P138" s="160"/>
      <c r="Q138" s="160"/>
      <c r="R138" s="160"/>
      <c r="S138" s="161"/>
    </row>
    <row r="139" spans="1:19" s="53" customFormat="1" ht="17.25" customHeight="1">
      <c r="A139" s="38" t="s">
        <v>84</v>
      </c>
      <c r="B139" s="54" t="s">
        <v>51</v>
      </c>
      <c r="C139" s="80" t="s">
        <v>130</v>
      </c>
      <c r="D139" s="21">
        <v>447</v>
      </c>
      <c r="E139" s="190">
        <v>0</v>
      </c>
      <c r="F139" s="190">
        <v>0</v>
      </c>
      <c r="G139" s="23">
        <f>SUM(D139:F139)</f>
        <v>447</v>
      </c>
      <c r="H139" s="190">
        <v>0</v>
      </c>
      <c r="I139" s="215"/>
      <c r="J139" s="134">
        <f t="shared" si="59"/>
        <v>0</v>
      </c>
      <c r="K139" s="160"/>
      <c r="L139" s="160"/>
      <c r="M139" s="160"/>
      <c r="N139" s="160"/>
      <c r="O139" s="160"/>
      <c r="P139" s="160"/>
      <c r="Q139" s="160"/>
      <c r="R139" s="160"/>
      <c r="S139" s="161"/>
    </row>
    <row r="140" spans="1:19" s="53" customFormat="1" ht="17.25" customHeight="1" hidden="1">
      <c r="A140" s="38" t="s">
        <v>84</v>
      </c>
      <c r="B140" s="54" t="s">
        <v>48</v>
      </c>
      <c r="C140" s="21" t="s">
        <v>88</v>
      </c>
      <c r="D140" s="72"/>
      <c r="E140" s="72"/>
      <c r="F140" s="72"/>
      <c r="G140" s="72"/>
      <c r="H140" s="72"/>
      <c r="I140" s="214"/>
      <c r="J140" s="134">
        <f t="shared" si="59"/>
        <v>0</v>
      </c>
      <c r="K140" s="160"/>
      <c r="L140" s="160"/>
      <c r="M140" s="160"/>
      <c r="N140" s="160"/>
      <c r="O140" s="160"/>
      <c r="P140" s="160"/>
      <c r="Q140" s="160"/>
      <c r="R140" s="160"/>
      <c r="S140" s="161"/>
    </row>
    <row r="141" spans="1:19" s="53" customFormat="1" ht="17.25" customHeight="1">
      <c r="A141" s="40" t="s">
        <v>52</v>
      </c>
      <c r="B141" s="243" t="s">
        <v>89</v>
      </c>
      <c r="C141" s="244"/>
      <c r="D141" s="73">
        <f>SUM(D142,D149,D156)</f>
        <v>0</v>
      </c>
      <c r="E141" s="73">
        <f aca="true" t="shared" si="61" ref="E141:S141">SUM(E142,E149,E156)</f>
        <v>0</v>
      </c>
      <c r="F141" s="73">
        <f t="shared" si="61"/>
        <v>0</v>
      </c>
      <c r="G141" s="73">
        <f t="shared" si="61"/>
        <v>0</v>
      </c>
      <c r="H141" s="73">
        <f t="shared" si="61"/>
        <v>0</v>
      </c>
      <c r="I141" s="209">
        <f>SUM(I142,I149,I156)</f>
        <v>20</v>
      </c>
      <c r="J141" s="133">
        <f>SUM(J142,J149,J156)</f>
        <v>0</v>
      </c>
      <c r="K141" s="158">
        <f t="shared" si="61"/>
        <v>0</v>
      </c>
      <c r="L141" s="158">
        <f t="shared" si="61"/>
        <v>0</v>
      </c>
      <c r="M141" s="158">
        <f>SUM(M142,M149,M156)</f>
        <v>0</v>
      </c>
      <c r="N141" s="158">
        <f t="shared" si="61"/>
        <v>0</v>
      </c>
      <c r="O141" s="158">
        <f t="shared" si="61"/>
        <v>0</v>
      </c>
      <c r="P141" s="158">
        <f t="shared" si="61"/>
        <v>0</v>
      </c>
      <c r="Q141" s="158">
        <f t="shared" si="61"/>
        <v>0</v>
      </c>
      <c r="R141" s="158">
        <f t="shared" si="61"/>
        <v>0</v>
      </c>
      <c r="S141" s="159">
        <f t="shared" si="61"/>
        <v>0</v>
      </c>
    </row>
    <row r="142" spans="1:19" s="75" customFormat="1" ht="17.25" customHeight="1">
      <c r="A142" s="40" t="s">
        <v>52</v>
      </c>
      <c r="B142" s="89"/>
      <c r="C142" s="89" t="s">
        <v>131</v>
      </c>
      <c r="D142" s="73">
        <f>SUM(D143:D148)</f>
        <v>0</v>
      </c>
      <c r="E142" s="73">
        <f aca="true" t="shared" si="62" ref="E142:S142">SUM(E143:E148)</f>
        <v>0</v>
      </c>
      <c r="F142" s="73">
        <f t="shared" si="62"/>
        <v>0</v>
      </c>
      <c r="G142" s="73">
        <f t="shared" si="62"/>
        <v>0</v>
      </c>
      <c r="H142" s="73">
        <f t="shared" si="62"/>
        <v>0</v>
      </c>
      <c r="I142" s="209">
        <f t="shared" si="62"/>
        <v>0</v>
      </c>
      <c r="J142" s="133">
        <f t="shared" si="62"/>
        <v>0</v>
      </c>
      <c r="K142" s="158">
        <f t="shared" si="62"/>
        <v>0</v>
      </c>
      <c r="L142" s="158">
        <f t="shared" si="62"/>
        <v>0</v>
      </c>
      <c r="M142" s="158">
        <f>SUM(M143:M148)</f>
        <v>0</v>
      </c>
      <c r="N142" s="158">
        <f t="shared" si="62"/>
        <v>0</v>
      </c>
      <c r="O142" s="158">
        <f t="shared" si="62"/>
        <v>0</v>
      </c>
      <c r="P142" s="158">
        <f t="shared" si="62"/>
        <v>0</v>
      </c>
      <c r="Q142" s="158">
        <f t="shared" si="62"/>
        <v>0</v>
      </c>
      <c r="R142" s="158">
        <f t="shared" si="62"/>
        <v>0</v>
      </c>
      <c r="S142" s="159">
        <f t="shared" si="62"/>
        <v>0</v>
      </c>
    </row>
    <row r="143" spans="1:19" s="75" customFormat="1" ht="15.75" hidden="1">
      <c r="A143" s="38" t="s">
        <v>52</v>
      </c>
      <c r="B143" s="54" t="s">
        <v>51</v>
      </c>
      <c r="C143" s="21" t="s">
        <v>128</v>
      </c>
      <c r="D143" s="21">
        <v>0</v>
      </c>
      <c r="E143" s="21"/>
      <c r="F143" s="21"/>
      <c r="G143" s="23">
        <f aca="true" t="shared" si="63" ref="G143:G148">SUM(D143:F143)</f>
        <v>0</v>
      </c>
      <c r="H143" s="21"/>
      <c r="I143" s="215"/>
      <c r="J143" s="133">
        <f>SUM(K143:S143)</f>
        <v>0</v>
      </c>
      <c r="K143" s="158"/>
      <c r="L143" s="158">
        <f>SUM(L144:L148)</f>
        <v>0</v>
      </c>
      <c r="M143" s="158">
        <f>SUM(M144:M148)</f>
        <v>0</v>
      </c>
      <c r="N143" s="158">
        <f>SUM(N144:N148)</f>
        <v>0</v>
      </c>
      <c r="O143" s="158">
        <f>SUM(O144:O148)</f>
        <v>0</v>
      </c>
      <c r="P143" s="158">
        <f>SUM(P144:P148)</f>
        <v>0</v>
      </c>
      <c r="Q143" s="158"/>
      <c r="R143" s="158"/>
      <c r="S143" s="159"/>
    </row>
    <row r="144" spans="1:19" s="53" customFormat="1" ht="15.75">
      <c r="A144" s="38" t="s">
        <v>52</v>
      </c>
      <c r="B144" s="54" t="s">
        <v>51</v>
      </c>
      <c r="C144" s="21" t="s">
        <v>129</v>
      </c>
      <c r="D144" s="21">
        <v>0</v>
      </c>
      <c r="E144" s="190"/>
      <c r="F144" s="190"/>
      <c r="G144" s="23">
        <f t="shared" si="63"/>
        <v>0</v>
      </c>
      <c r="H144" s="190"/>
      <c r="I144" s="215">
        <v>0</v>
      </c>
      <c r="J144" s="134">
        <f>SUM(K144:S144)</f>
        <v>0</v>
      </c>
      <c r="K144" s="160"/>
      <c r="L144" s="160"/>
      <c r="M144" s="160"/>
      <c r="N144" s="160"/>
      <c r="O144" s="160"/>
      <c r="P144" s="160"/>
      <c r="Q144" s="160"/>
      <c r="R144" s="160"/>
      <c r="S144" s="161"/>
    </row>
    <row r="145" spans="1:19" s="75" customFormat="1" ht="15.75" hidden="1">
      <c r="A145" s="38" t="s">
        <v>52</v>
      </c>
      <c r="B145" s="54" t="s">
        <v>48</v>
      </c>
      <c r="C145" s="21" t="s">
        <v>128</v>
      </c>
      <c r="D145" s="21">
        <v>0</v>
      </c>
      <c r="E145" s="190"/>
      <c r="F145" s="190"/>
      <c r="G145" s="23">
        <f>SUM(D145:F145)</f>
        <v>0</v>
      </c>
      <c r="H145" s="190"/>
      <c r="I145" s="215"/>
      <c r="J145" s="133">
        <f>SUM(K145:S145)</f>
        <v>0</v>
      </c>
      <c r="K145" s="158"/>
      <c r="L145" s="158">
        <f>SUM(L146:L148)</f>
        <v>0</v>
      </c>
      <c r="M145" s="158">
        <f>SUM(M146:M148)</f>
        <v>0</v>
      </c>
      <c r="N145" s="158">
        <f>SUM(N146:N148)</f>
        <v>0</v>
      </c>
      <c r="O145" s="158">
        <f>SUM(O146:O148)</f>
        <v>0</v>
      </c>
      <c r="P145" s="158">
        <f>SUM(P146:P148)</f>
        <v>0</v>
      </c>
      <c r="Q145" s="158"/>
      <c r="R145" s="158"/>
      <c r="S145" s="159"/>
    </row>
    <row r="146" spans="1:19" s="53" customFormat="1" ht="15.75" hidden="1">
      <c r="A146" s="38" t="s">
        <v>52</v>
      </c>
      <c r="B146" s="54" t="s">
        <v>48</v>
      </c>
      <c r="C146" s="21" t="s">
        <v>129</v>
      </c>
      <c r="D146" s="21">
        <v>0</v>
      </c>
      <c r="E146" s="190"/>
      <c r="F146" s="190"/>
      <c r="G146" s="23">
        <f>SUM(D146:F146)</f>
        <v>0</v>
      </c>
      <c r="H146" s="190"/>
      <c r="I146" s="215"/>
      <c r="J146" s="134">
        <f>SUM(K146:S146)</f>
        <v>0</v>
      </c>
      <c r="K146" s="160"/>
      <c r="L146" s="160"/>
      <c r="M146" s="160"/>
      <c r="N146" s="160"/>
      <c r="O146" s="160"/>
      <c r="P146" s="160"/>
      <c r="Q146" s="160"/>
      <c r="R146" s="160"/>
      <c r="S146" s="161"/>
    </row>
    <row r="147" spans="1:19" s="75" customFormat="1" ht="15.75" hidden="1">
      <c r="A147" s="38" t="s">
        <v>52</v>
      </c>
      <c r="B147" s="54" t="s">
        <v>50</v>
      </c>
      <c r="C147" s="21" t="s">
        <v>128</v>
      </c>
      <c r="D147" s="21">
        <v>0</v>
      </c>
      <c r="E147" s="21"/>
      <c r="F147" s="21"/>
      <c r="G147" s="23">
        <f>SUM(D147:F147)</f>
        <v>0</v>
      </c>
      <c r="H147" s="21"/>
      <c r="I147" s="215"/>
      <c r="J147" s="133">
        <f>SUM(K147:S147)</f>
        <v>0</v>
      </c>
      <c r="K147" s="158"/>
      <c r="L147" s="158">
        <f>SUM(L148:L150)</f>
        <v>0</v>
      </c>
      <c r="M147" s="158">
        <f>SUM(M148:M150)</f>
        <v>0</v>
      </c>
      <c r="N147" s="158">
        <f>SUM(N148:N150)</f>
        <v>0</v>
      </c>
      <c r="O147" s="158">
        <f>SUM(O148:O150)</f>
        <v>0</v>
      </c>
      <c r="P147" s="158">
        <f>SUM(P148:P150)</f>
        <v>0</v>
      </c>
      <c r="Q147" s="158"/>
      <c r="R147" s="158"/>
      <c r="S147" s="159"/>
    </row>
    <row r="148" spans="1:19" s="53" customFormat="1" ht="15.75" hidden="1">
      <c r="A148" s="38" t="s">
        <v>52</v>
      </c>
      <c r="B148" s="54" t="s">
        <v>50</v>
      </c>
      <c r="C148" s="21" t="s">
        <v>127</v>
      </c>
      <c r="D148" s="21">
        <v>0</v>
      </c>
      <c r="E148" s="21"/>
      <c r="F148" s="21"/>
      <c r="G148" s="23">
        <f t="shared" si="63"/>
        <v>0</v>
      </c>
      <c r="H148" s="21"/>
      <c r="I148" s="215"/>
      <c r="J148" s="134">
        <f t="shared" si="59"/>
        <v>0</v>
      </c>
      <c r="K148" s="160"/>
      <c r="L148" s="160"/>
      <c r="M148" s="160"/>
      <c r="N148" s="160"/>
      <c r="O148" s="160"/>
      <c r="P148" s="160"/>
      <c r="Q148" s="160"/>
      <c r="R148" s="160"/>
      <c r="S148" s="161"/>
    </row>
    <row r="149" spans="1:19" s="75" customFormat="1" ht="17.25" customHeight="1">
      <c r="A149" s="40" t="s">
        <v>52</v>
      </c>
      <c r="B149" s="90"/>
      <c r="C149" s="90" t="s">
        <v>119</v>
      </c>
      <c r="D149" s="20">
        <f>SUM(D150:D155)</f>
        <v>0</v>
      </c>
      <c r="E149" s="20">
        <f aca="true" t="shared" si="64" ref="E149:S149">SUM(E150:E155)</f>
        <v>0</v>
      </c>
      <c r="F149" s="20">
        <f t="shared" si="64"/>
        <v>0</v>
      </c>
      <c r="G149" s="20">
        <f t="shared" si="64"/>
        <v>0</v>
      </c>
      <c r="H149" s="20">
        <f t="shared" si="64"/>
        <v>0</v>
      </c>
      <c r="I149" s="209">
        <f t="shared" si="64"/>
        <v>10</v>
      </c>
      <c r="J149" s="133">
        <f t="shared" si="64"/>
        <v>0</v>
      </c>
      <c r="K149" s="158">
        <f t="shared" si="64"/>
        <v>0</v>
      </c>
      <c r="L149" s="158">
        <f t="shared" si="64"/>
        <v>0</v>
      </c>
      <c r="M149" s="158">
        <f>SUM(M150:M155)</f>
        <v>0</v>
      </c>
      <c r="N149" s="158">
        <f t="shared" si="64"/>
        <v>0</v>
      </c>
      <c r="O149" s="158">
        <f t="shared" si="64"/>
        <v>0</v>
      </c>
      <c r="P149" s="158">
        <f t="shared" si="64"/>
        <v>0</v>
      </c>
      <c r="Q149" s="158">
        <f t="shared" si="64"/>
        <v>0</v>
      </c>
      <c r="R149" s="158">
        <f t="shared" si="64"/>
        <v>0</v>
      </c>
      <c r="S149" s="159">
        <f t="shared" si="64"/>
        <v>0</v>
      </c>
    </row>
    <row r="150" spans="1:19" s="53" customFormat="1" ht="17.25" customHeight="1" hidden="1">
      <c r="A150" s="38" t="s">
        <v>52</v>
      </c>
      <c r="B150" s="54" t="s">
        <v>100</v>
      </c>
      <c r="C150" s="21" t="s">
        <v>132</v>
      </c>
      <c r="D150" s="21">
        <v>0</v>
      </c>
      <c r="E150" s="21">
        <v>0</v>
      </c>
      <c r="F150" s="21"/>
      <c r="G150" s="23">
        <f aca="true" t="shared" si="65" ref="G150:G155">SUM(D150:F150)</f>
        <v>0</v>
      </c>
      <c r="H150" s="21"/>
      <c r="I150" s="215"/>
      <c r="J150" s="133"/>
      <c r="K150" s="160"/>
      <c r="L150" s="160"/>
      <c r="M150" s="160"/>
      <c r="N150" s="160"/>
      <c r="O150" s="160"/>
      <c r="P150" s="160"/>
      <c r="Q150" s="160"/>
      <c r="R150" s="160"/>
      <c r="S150" s="161"/>
    </row>
    <row r="151" spans="1:19" s="53" customFormat="1" ht="17.25" customHeight="1" hidden="1">
      <c r="A151" s="38" t="s">
        <v>52</v>
      </c>
      <c r="B151" s="54" t="s">
        <v>100</v>
      </c>
      <c r="C151" s="21" t="s">
        <v>133</v>
      </c>
      <c r="D151" s="21">
        <v>0</v>
      </c>
      <c r="E151" s="21"/>
      <c r="F151" s="21"/>
      <c r="G151" s="23">
        <f t="shared" si="65"/>
        <v>0</v>
      </c>
      <c r="H151" s="21"/>
      <c r="I151" s="215"/>
      <c r="J151" s="133"/>
      <c r="K151" s="160"/>
      <c r="L151" s="160"/>
      <c r="M151" s="160"/>
      <c r="N151" s="160"/>
      <c r="O151" s="160"/>
      <c r="P151" s="160"/>
      <c r="Q151" s="160"/>
      <c r="R151" s="160"/>
      <c r="S151" s="161"/>
    </row>
    <row r="152" spans="1:19" s="53" customFormat="1" ht="17.25" customHeight="1">
      <c r="A152" s="38" t="s">
        <v>52</v>
      </c>
      <c r="B152" s="54" t="s">
        <v>51</v>
      </c>
      <c r="C152" s="21" t="s">
        <v>133</v>
      </c>
      <c r="D152" s="21">
        <v>0</v>
      </c>
      <c r="E152" s="190"/>
      <c r="F152" s="190"/>
      <c r="G152" s="23">
        <f t="shared" si="65"/>
        <v>0</v>
      </c>
      <c r="H152" s="190"/>
      <c r="I152" s="215">
        <v>10</v>
      </c>
      <c r="J152" s="134">
        <f>SUM(K152:S152)</f>
        <v>0</v>
      </c>
      <c r="K152" s="160"/>
      <c r="L152" s="160"/>
      <c r="M152" s="160"/>
      <c r="N152" s="160"/>
      <c r="O152" s="160"/>
      <c r="P152" s="160"/>
      <c r="Q152" s="160"/>
      <c r="R152" s="160"/>
      <c r="S152" s="161"/>
    </row>
    <row r="153" spans="1:19" s="53" customFormat="1" ht="17.25" customHeight="1" hidden="1">
      <c r="A153" s="38" t="s">
        <v>52</v>
      </c>
      <c r="B153" s="54" t="s">
        <v>48</v>
      </c>
      <c r="C153" s="21" t="s">
        <v>133</v>
      </c>
      <c r="D153" s="21">
        <v>0</v>
      </c>
      <c r="E153" s="21"/>
      <c r="F153" s="21"/>
      <c r="G153" s="23">
        <f t="shared" si="65"/>
        <v>0</v>
      </c>
      <c r="H153" s="21"/>
      <c r="I153" s="215"/>
      <c r="J153" s="133"/>
      <c r="K153" s="160"/>
      <c r="L153" s="160"/>
      <c r="M153" s="160"/>
      <c r="N153" s="160"/>
      <c r="O153" s="160"/>
      <c r="P153" s="160"/>
      <c r="Q153" s="160"/>
      <c r="R153" s="160"/>
      <c r="S153" s="161"/>
    </row>
    <row r="154" spans="1:19" s="53" customFormat="1" ht="17.25" customHeight="1" hidden="1">
      <c r="A154" s="38" t="s">
        <v>52</v>
      </c>
      <c r="B154" s="54" t="s">
        <v>48</v>
      </c>
      <c r="C154" s="21" t="s">
        <v>120</v>
      </c>
      <c r="D154" s="21"/>
      <c r="E154" s="21"/>
      <c r="F154" s="21"/>
      <c r="G154" s="23">
        <f t="shared" si="65"/>
        <v>0</v>
      </c>
      <c r="H154" s="21"/>
      <c r="I154" s="215"/>
      <c r="J154" s="133"/>
      <c r="K154" s="160"/>
      <c r="L154" s="160"/>
      <c r="M154" s="160"/>
      <c r="N154" s="160"/>
      <c r="O154" s="160"/>
      <c r="P154" s="160"/>
      <c r="Q154" s="160"/>
      <c r="R154" s="160"/>
      <c r="S154" s="161"/>
    </row>
    <row r="155" spans="1:19" s="53" customFormat="1" ht="17.25" customHeight="1" hidden="1">
      <c r="A155" s="38" t="s">
        <v>52</v>
      </c>
      <c r="B155" s="54" t="s">
        <v>48</v>
      </c>
      <c r="C155" s="21" t="s">
        <v>121</v>
      </c>
      <c r="D155" s="21"/>
      <c r="E155" s="21"/>
      <c r="F155" s="21"/>
      <c r="G155" s="23">
        <f t="shared" si="65"/>
        <v>0</v>
      </c>
      <c r="H155" s="21"/>
      <c r="I155" s="215"/>
      <c r="J155" s="133"/>
      <c r="K155" s="160"/>
      <c r="L155" s="160"/>
      <c r="M155" s="160"/>
      <c r="N155" s="160"/>
      <c r="O155" s="160"/>
      <c r="P155" s="160"/>
      <c r="Q155" s="160"/>
      <c r="R155" s="160"/>
      <c r="S155" s="161"/>
    </row>
    <row r="156" spans="1:19" s="75" customFormat="1" ht="29.25" customHeight="1">
      <c r="A156" s="40" t="s">
        <v>52</v>
      </c>
      <c r="B156" s="74"/>
      <c r="C156" s="220" t="s">
        <v>134</v>
      </c>
      <c r="D156" s="64">
        <f>SUM(D157:D158)</f>
        <v>0</v>
      </c>
      <c r="E156" s="64">
        <f aca="true" t="shared" si="66" ref="E156:S156">SUM(E157:E158)</f>
        <v>0</v>
      </c>
      <c r="F156" s="64">
        <f t="shared" si="66"/>
        <v>0</v>
      </c>
      <c r="G156" s="64">
        <f t="shared" si="66"/>
        <v>0</v>
      </c>
      <c r="H156" s="64">
        <f t="shared" si="66"/>
        <v>0</v>
      </c>
      <c r="I156" s="209">
        <f t="shared" si="66"/>
        <v>10</v>
      </c>
      <c r="J156" s="133">
        <f t="shared" si="66"/>
        <v>0</v>
      </c>
      <c r="K156" s="158">
        <f t="shared" si="66"/>
        <v>0</v>
      </c>
      <c r="L156" s="158">
        <f t="shared" si="66"/>
        <v>0</v>
      </c>
      <c r="M156" s="158">
        <f>SUM(M157:M158)</f>
        <v>0</v>
      </c>
      <c r="N156" s="158">
        <f t="shared" si="66"/>
        <v>0</v>
      </c>
      <c r="O156" s="158">
        <f t="shared" si="66"/>
        <v>0</v>
      </c>
      <c r="P156" s="158">
        <f t="shared" si="66"/>
        <v>0</v>
      </c>
      <c r="Q156" s="158">
        <f t="shared" si="66"/>
        <v>0</v>
      </c>
      <c r="R156" s="158">
        <f t="shared" si="66"/>
        <v>0</v>
      </c>
      <c r="S156" s="159">
        <f t="shared" si="66"/>
        <v>0</v>
      </c>
    </row>
    <row r="157" spans="1:19" s="75" customFormat="1" ht="15.75" hidden="1">
      <c r="A157" s="38" t="s">
        <v>52</v>
      </c>
      <c r="B157" s="54" t="s">
        <v>53</v>
      </c>
      <c r="C157" s="88" t="s">
        <v>135</v>
      </c>
      <c r="D157" s="81">
        <v>0</v>
      </c>
      <c r="E157" s="81"/>
      <c r="F157" s="81"/>
      <c r="G157" s="23">
        <f>SUM(D157:F157)</f>
        <v>0</v>
      </c>
      <c r="H157" s="21"/>
      <c r="I157" s="215"/>
      <c r="J157" s="133"/>
      <c r="K157" s="147"/>
      <c r="L157" s="158"/>
      <c r="M157" s="158"/>
      <c r="N157" s="158"/>
      <c r="O157" s="158"/>
      <c r="P157" s="158"/>
      <c r="Q157" s="158"/>
      <c r="R157" s="158"/>
      <c r="S157" s="159"/>
    </row>
    <row r="158" spans="1:19" s="75" customFormat="1" ht="15.75">
      <c r="A158" s="38" t="s">
        <v>52</v>
      </c>
      <c r="B158" s="54" t="s">
        <v>53</v>
      </c>
      <c r="C158" s="88" t="s">
        <v>136</v>
      </c>
      <c r="D158" s="81">
        <v>0</v>
      </c>
      <c r="E158" s="192"/>
      <c r="F158" s="192"/>
      <c r="G158" s="23">
        <f>SUM(D158:F158)</f>
        <v>0</v>
      </c>
      <c r="H158" s="190"/>
      <c r="I158" s="215">
        <v>10</v>
      </c>
      <c r="J158" s="134">
        <f>SUM(K158:S158)</f>
        <v>0</v>
      </c>
      <c r="K158" s="147"/>
      <c r="L158" s="158"/>
      <c r="M158" s="158"/>
      <c r="N158" s="158"/>
      <c r="O158" s="158"/>
      <c r="P158" s="158"/>
      <c r="Q158" s="158"/>
      <c r="R158" s="158"/>
      <c r="S158" s="159"/>
    </row>
    <row r="159" spans="1:19" s="75" customFormat="1" ht="16.5" customHeight="1">
      <c r="A159" s="40" t="s">
        <v>34</v>
      </c>
      <c r="B159" s="243" t="s">
        <v>90</v>
      </c>
      <c r="C159" s="244"/>
      <c r="D159" s="25">
        <f>SUM(D160:D176)</f>
        <v>311</v>
      </c>
      <c r="E159" s="25">
        <f aca="true" t="shared" si="67" ref="E159:S159">SUM(E160:E176)</f>
        <v>0</v>
      </c>
      <c r="F159" s="25">
        <f t="shared" si="67"/>
        <v>0</v>
      </c>
      <c r="G159" s="25">
        <f t="shared" si="67"/>
        <v>311</v>
      </c>
      <c r="H159" s="25">
        <f t="shared" si="67"/>
        <v>0</v>
      </c>
      <c r="I159" s="211">
        <f t="shared" si="67"/>
        <v>339</v>
      </c>
      <c r="J159" s="133">
        <f t="shared" si="67"/>
        <v>15</v>
      </c>
      <c r="K159" s="141">
        <f t="shared" si="67"/>
        <v>8.4</v>
      </c>
      <c r="L159" s="141">
        <f t="shared" si="67"/>
        <v>6.6</v>
      </c>
      <c r="M159" s="141">
        <f>SUM(M160:M176)</f>
        <v>0</v>
      </c>
      <c r="N159" s="141">
        <f t="shared" si="67"/>
        <v>0</v>
      </c>
      <c r="O159" s="141">
        <f t="shared" si="67"/>
        <v>0</v>
      </c>
      <c r="P159" s="141">
        <f t="shared" si="67"/>
        <v>0</v>
      </c>
      <c r="Q159" s="141">
        <f t="shared" si="67"/>
        <v>0</v>
      </c>
      <c r="R159" s="141">
        <f t="shared" si="67"/>
        <v>0</v>
      </c>
      <c r="S159" s="142">
        <f t="shared" si="67"/>
        <v>0</v>
      </c>
    </row>
    <row r="160" spans="1:19" s="10" customFormat="1" ht="17.25" customHeight="1">
      <c r="A160" s="38" t="s">
        <v>34</v>
      </c>
      <c r="B160" s="8">
        <v>223</v>
      </c>
      <c r="C160" s="9" t="s">
        <v>56</v>
      </c>
      <c r="D160" s="79">
        <v>0</v>
      </c>
      <c r="E160" s="182"/>
      <c r="F160" s="182"/>
      <c r="G160" s="23">
        <f aca="true" t="shared" si="68" ref="G160:G176">SUM(D160:F160)</f>
        <v>0</v>
      </c>
      <c r="H160" s="182"/>
      <c r="I160" s="208">
        <v>210</v>
      </c>
      <c r="J160" s="134">
        <f>SUM(K160:S160)</f>
        <v>1</v>
      </c>
      <c r="K160" s="264"/>
      <c r="L160" s="264">
        <v>1</v>
      </c>
      <c r="M160" s="143"/>
      <c r="N160" s="143"/>
      <c r="O160" s="143"/>
      <c r="P160" s="143"/>
      <c r="Q160" s="143"/>
      <c r="R160" s="143"/>
      <c r="S160" s="144"/>
    </row>
    <row r="161" spans="1:19" s="10" customFormat="1" ht="17.25" customHeight="1" hidden="1">
      <c r="A161" s="38" t="s">
        <v>34</v>
      </c>
      <c r="B161" s="8">
        <v>225</v>
      </c>
      <c r="C161" s="9" t="s">
        <v>56</v>
      </c>
      <c r="D161" s="79">
        <v>54</v>
      </c>
      <c r="E161" s="182"/>
      <c r="F161" s="182"/>
      <c r="G161" s="23">
        <f>SUM(D161:F161)</f>
        <v>54</v>
      </c>
      <c r="H161" s="182"/>
      <c r="I161" s="208"/>
      <c r="J161" s="134">
        <f>SUM(K161:S161)</f>
        <v>0</v>
      </c>
      <c r="K161" s="264"/>
      <c r="L161" s="264"/>
      <c r="M161" s="143"/>
      <c r="N161" s="143"/>
      <c r="O161" s="143"/>
      <c r="P161" s="143"/>
      <c r="Q161" s="143"/>
      <c r="R161" s="143"/>
      <c r="S161" s="144"/>
    </row>
    <row r="162" spans="1:19" s="10" customFormat="1" ht="15.75">
      <c r="A162" s="38" t="s">
        <v>34</v>
      </c>
      <c r="B162" s="8">
        <v>225</v>
      </c>
      <c r="C162" s="9" t="s">
        <v>116</v>
      </c>
      <c r="D162" s="18">
        <v>0</v>
      </c>
      <c r="E162" s="183"/>
      <c r="F162" s="183"/>
      <c r="G162" s="23">
        <f t="shared" si="68"/>
        <v>0</v>
      </c>
      <c r="H162" s="183"/>
      <c r="I162" s="210">
        <v>10</v>
      </c>
      <c r="J162" s="134">
        <f aca="true" t="shared" si="69" ref="J162:J176">SUM(K162:S162)</f>
        <v>1</v>
      </c>
      <c r="K162" s="264"/>
      <c r="L162" s="264">
        <v>1</v>
      </c>
      <c r="M162" s="143"/>
      <c r="N162" s="143"/>
      <c r="O162" s="143"/>
      <c r="P162" s="143"/>
      <c r="Q162" s="143"/>
      <c r="R162" s="143"/>
      <c r="S162" s="144"/>
    </row>
    <row r="163" spans="1:19" s="10" customFormat="1" ht="15.75" hidden="1">
      <c r="A163" s="38" t="s">
        <v>34</v>
      </c>
      <c r="B163" s="8">
        <v>226</v>
      </c>
      <c r="C163" s="9" t="s">
        <v>56</v>
      </c>
      <c r="D163" s="18">
        <v>0</v>
      </c>
      <c r="E163" s="183"/>
      <c r="F163" s="183"/>
      <c r="G163" s="23">
        <f t="shared" si="68"/>
        <v>0</v>
      </c>
      <c r="H163" s="183"/>
      <c r="I163" s="210"/>
      <c r="J163" s="134">
        <f t="shared" si="69"/>
        <v>0</v>
      </c>
      <c r="K163" s="264"/>
      <c r="L163" s="264"/>
      <c r="M163" s="143"/>
      <c r="N163" s="143"/>
      <c r="O163" s="143"/>
      <c r="P163" s="143"/>
      <c r="Q163" s="143"/>
      <c r="R163" s="143"/>
      <c r="S163" s="144"/>
    </row>
    <row r="164" spans="1:19" s="10" customFormat="1" ht="15.75" hidden="1">
      <c r="A164" s="38" t="s">
        <v>34</v>
      </c>
      <c r="B164" s="8">
        <v>310</v>
      </c>
      <c r="C164" s="9" t="s">
        <v>56</v>
      </c>
      <c r="D164" s="18">
        <v>0</v>
      </c>
      <c r="E164" s="183"/>
      <c r="F164" s="183"/>
      <c r="G164" s="23">
        <f t="shared" si="68"/>
        <v>0</v>
      </c>
      <c r="H164" s="183"/>
      <c r="I164" s="210"/>
      <c r="J164" s="134">
        <f t="shared" si="69"/>
        <v>0</v>
      </c>
      <c r="K164" s="264"/>
      <c r="L164" s="264"/>
      <c r="M164" s="143"/>
      <c r="N164" s="143"/>
      <c r="O164" s="143"/>
      <c r="P164" s="143"/>
      <c r="Q164" s="143"/>
      <c r="R164" s="143"/>
      <c r="S164" s="144"/>
    </row>
    <row r="165" spans="1:19" s="10" customFormat="1" ht="15.75" hidden="1">
      <c r="A165" s="38" t="s">
        <v>34</v>
      </c>
      <c r="B165" s="8">
        <v>340</v>
      </c>
      <c r="C165" s="9" t="s">
        <v>56</v>
      </c>
      <c r="D165" s="18">
        <v>0</v>
      </c>
      <c r="E165" s="183"/>
      <c r="F165" s="183"/>
      <c r="G165" s="23">
        <f t="shared" si="68"/>
        <v>0</v>
      </c>
      <c r="H165" s="183"/>
      <c r="I165" s="210"/>
      <c r="J165" s="134">
        <f t="shared" si="69"/>
        <v>0</v>
      </c>
      <c r="K165" s="264"/>
      <c r="L165" s="264"/>
      <c r="M165" s="143"/>
      <c r="N165" s="143"/>
      <c r="O165" s="143"/>
      <c r="P165" s="143"/>
      <c r="Q165" s="143"/>
      <c r="R165" s="143"/>
      <c r="S165" s="144"/>
    </row>
    <row r="166" spans="1:19" s="10" customFormat="1" ht="17.25" customHeight="1" hidden="1">
      <c r="A166" s="38" t="s">
        <v>34</v>
      </c>
      <c r="B166" s="8">
        <v>225</v>
      </c>
      <c r="C166" s="9" t="s">
        <v>91</v>
      </c>
      <c r="D166" s="18"/>
      <c r="E166" s="183"/>
      <c r="F166" s="183"/>
      <c r="G166" s="23">
        <f t="shared" si="68"/>
        <v>0</v>
      </c>
      <c r="H166" s="183"/>
      <c r="I166" s="210"/>
      <c r="J166" s="134">
        <f t="shared" si="69"/>
        <v>0</v>
      </c>
      <c r="K166" s="264"/>
      <c r="L166" s="264"/>
      <c r="M166" s="143"/>
      <c r="N166" s="143"/>
      <c r="O166" s="143"/>
      <c r="P166" s="143"/>
      <c r="Q166" s="143"/>
      <c r="R166" s="143"/>
      <c r="S166" s="144"/>
    </row>
    <row r="167" spans="1:19" s="10" customFormat="1" ht="17.25" customHeight="1" hidden="1">
      <c r="A167" s="38" t="s">
        <v>34</v>
      </c>
      <c r="B167" s="8">
        <v>340</v>
      </c>
      <c r="C167" s="9" t="s">
        <v>91</v>
      </c>
      <c r="D167" s="18"/>
      <c r="E167" s="183"/>
      <c r="F167" s="183"/>
      <c r="G167" s="23">
        <f t="shared" si="68"/>
        <v>0</v>
      </c>
      <c r="H167" s="183"/>
      <c r="I167" s="210"/>
      <c r="J167" s="134">
        <f t="shared" si="69"/>
        <v>0</v>
      </c>
      <c r="K167" s="264"/>
      <c r="L167" s="264"/>
      <c r="M167" s="143"/>
      <c r="N167" s="143"/>
      <c r="O167" s="143"/>
      <c r="P167" s="143"/>
      <c r="Q167" s="143"/>
      <c r="R167" s="143"/>
      <c r="S167" s="144"/>
    </row>
    <row r="168" spans="1:19" s="10" customFormat="1" ht="17.25" customHeight="1">
      <c r="A168" s="38" t="s">
        <v>34</v>
      </c>
      <c r="B168" s="8">
        <v>225</v>
      </c>
      <c r="C168" s="9" t="s">
        <v>57</v>
      </c>
      <c r="D168" s="18">
        <v>0</v>
      </c>
      <c r="E168" s="183"/>
      <c r="F168" s="183"/>
      <c r="G168" s="23">
        <f t="shared" si="68"/>
        <v>0</v>
      </c>
      <c r="H168" s="183"/>
      <c r="I168" s="210">
        <v>5</v>
      </c>
      <c r="J168" s="134">
        <f t="shared" si="69"/>
        <v>1</v>
      </c>
      <c r="K168" s="264"/>
      <c r="L168" s="264">
        <v>1</v>
      </c>
      <c r="M168" s="143"/>
      <c r="N168" s="143"/>
      <c r="O168" s="143"/>
      <c r="P168" s="143"/>
      <c r="Q168" s="143"/>
      <c r="R168" s="143"/>
      <c r="S168" s="144"/>
    </row>
    <row r="169" spans="1:19" s="10" customFormat="1" ht="17.25" customHeight="1" hidden="1">
      <c r="A169" s="38" t="s">
        <v>34</v>
      </c>
      <c r="B169" s="8">
        <v>226</v>
      </c>
      <c r="C169" s="9" t="s">
        <v>57</v>
      </c>
      <c r="D169" s="18"/>
      <c r="E169" s="183"/>
      <c r="F169" s="183"/>
      <c r="G169" s="23">
        <f t="shared" si="68"/>
        <v>0</v>
      </c>
      <c r="H169" s="183"/>
      <c r="I169" s="210"/>
      <c r="J169" s="134">
        <f t="shared" si="69"/>
        <v>0</v>
      </c>
      <c r="K169" s="264"/>
      <c r="L169" s="264"/>
      <c r="M169" s="143"/>
      <c r="N169" s="143"/>
      <c r="O169" s="143"/>
      <c r="P169" s="143"/>
      <c r="Q169" s="143"/>
      <c r="R169" s="143"/>
      <c r="S169" s="144"/>
    </row>
    <row r="170" spans="1:19" s="10" customFormat="1" ht="17.25" customHeight="1">
      <c r="A170" s="38" t="s">
        <v>34</v>
      </c>
      <c r="B170" s="8">
        <v>340</v>
      </c>
      <c r="C170" s="9" t="s">
        <v>57</v>
      </c>
      <c r="D170" s="18"/>
      <c r="E170" s="183"/>
      <c r="F170" s="183"/>
      <c r="G170" s="23">
        <f t="shared" si="68"/>
        <v>0</v>
      </c>
      <c r="H170" s="183"/>
      <c r="I170" s="210">
        <v>5</v>
      </c>
      <c r="J170" s="134">
        <f t="shared" si="69"/>
        <v>1</v>
      </c>
      <c r="K170" s="264"/>
      <c r="L170" s="264">
        <v>1</v>
      </c>
      <c r="M170" s="143"/>
      <c r="N170" s="143"/>
      <c r="O170" s="143"/>
      <c r="P170" s="143"/>
      <c r="Q170" s="143"/>
      <c r="R170" s="143"/>
      <c r="S170" s="144"/>
    </row>
    <row r="171" spans="1:19" s="10" customFormat="1" ht="17.25" customHeight="1" hidden="1">
      <c r="A171" s="38" t="s">
        <v>34</v>
      </c>
      <c r="B171" s="8">
        <v>222</v>
      </c>
      <c r="C171" s="9" t="s">
        <v>54</v>
      </c>
      <c r="D171" s="18"/>
      <c r="E171" s="183"/>
      <c r="F171" s="183"/>
      <c r="G171" s="23">
        <f t="shared" si="68"/>
        <v>0</v>
      </c>
      <c r="H171" s="183"/>
      <c r="I171" s="210"/>
      <c r="J171" s="134">
        <f t="shared" si="69"/>
        <v>0</v>
      </c>
      <c r="K171" s="264"/>
      <c r="L171" s="264"/>
      <c r="M171" s="143"/>
      <c r="N171" s="143"/>
      <c r="O171" s="143"/>
      <c r="P171" s="143"/>
      <c r="Q171" s="143"/>
      <c r="R171" s="143"/>
      <c r="S171" s="144"/>
    </row>
    <row r="172" spans="1:19" s="10" customFormat="1" ht="17.25" customHeight="1">
      <c r="A172" s="38" t="s">
        <v>34</v>
      </c>
      <c r="B172" s="8">
        <v>225</v>
      </c>
      <c r="C172" s="9" t="s">
        <v>54</v>
      </c>
      <c r="D172" s="18">
        <v>0</v>
      </c>
      <c r="E172" s="183"/>
      <c r="F172" s="183"/>
      <c r="G172" s="23">
        <f t="shared" si="68"/>
        <v>0</v>
      </c>
      <c r="H172" s="183"/>
      <c r="I172" s="210">
        <f>38+19+7</f>
        <v>64</v>
      </c>
      <c r="J172" s="134">
        <f t="shared" si="69"/>
        <v>1</v>
      </c>
      <c r="K172" s="264"/>
      <c r="L172" s="264">
        <v>1</v>
      </c>
      <c r="M172" s="143"/>
      <c r="N172" s="143"/>
      <c r="O172" s="143"/>
      <c r="P172" s="143"/>
      <c r="Q172" s="143"/>
      <c r="R172" s="143"/>
      <c r="S172" s="144"/>
    </row>
    <row r="173" spans="1:19" s="10" customFormat="1" ht="17.25" customHeight="1">
      <c r="A173" s="38" t="s">
        <v>34</v>
      </c>
      <c r="B173" s="8">
        <v>226</v>
      </c>
      <c r="C173" s="9" t="s">
        <v>54</v>
      </c>
      <c r="D173" s="18">
        <v>0</v>
      </c>
      <c r="E173" s="183"/>
      <c r="F173" s="183"/>
      <c r="G173" s="23">
        <f t="shared" si="68"/>
        <v>0</v>
      </c>
      <c r="H173" s="183"/>
      <c r="I173" s="210"/>
      <c r="J173" s="134">
        <f t="shared" si="69"/>
        <v>0</v>
      </c>
      <c r="K173" s="264"/>
      <c r="L173" s="264"/>
      <c r="M173" s="143"/>
      <c r="N173" s="143"/>
      <c r="O173" s="143"/>
      <c r="P173" s="143"/>
      <c r="Q173" s="143"/>
      <c r="R173" s="143"/>
      <c r="S173" s="144"/>
    </row>
    <row r="174" spans="1:19" s="10" customFormat="1" ht="16.5" customHeight="1" hidden="1">
      <c r="A174" s="38" t="s">
        <v>34</v>
      </c>
      <c r="B174" s="8">
        <v>290</v>
      </c>
      <c r="C174" s="9" t="s">
        <v>54</v>
      </c>
      <c r="D174" s="18">
        <v>0</v>
      </c>
      <c r="E174" s="183"/>
      <c r="F174" s="183"/>
      <c r="G174" s="23">
        <f t="shared" si="68"/>
        <v>0</v>
      </c>
      <c r="H174" s="183"/>
      <c r="I174" s="210"/>
      <c r="J174" s="134">
        <f t="shared" si="69"/>
        <v>0</v>
      </c>
      <c r="K174" s="264"/>
      <c r="L174" s="264"/>
      <c r="M174" s="143"/>
      <c r="N174" s="143"/>
      <c r="O174" s="143"/>
      <c r="P174" s="143"/>
      <c r="Q174" s="143"/>
      <c r="R174" s="143"/>
      <c r="S174" s="144"/>
    </row>
    <row r="175" spans="1:19" s="10" customFormat="1" ht="15.75">
      <c r="A175" s="38" t="s">
        <v>34</v>
      </c>
      <c r="B175" s="8">
        <v>310</v>
      </c>
      <c r="C175" s="9" t="s">
        <v>54</v>
      </c>
      <c r="D175" s="18">
        <v>235</v>
      </c>
      <c r="E175" s="183"/>
      <c r="F175" s="183"/>
      <c r="G175" s="23">
        <f t="shared" si="68"/>
        <v>235</v>
      </c>
      <c r="H175" s="183"/>
      <c r="I175" s="210"/>
      <c r="J175" s="134">
        <f t="shared" si="69"/>
        <v>0</v>
      </c>
      <c r="K175" s="264"/>
      <c r="L175" s="264"/>
      <c r="M175" s="143"/>
      <c r="N175" s="143"/>
      <c r="O175" s="143"/>
      <c r="P175" s="143"/>
      <c r="Q175" s="143"/>
      <c r="R175" s="143"/>
      <c r="S175" s="144"/>
    </row>
    <row r="176" spans="1:19" s="10" customFormat="1" ht="15.75">
      <c r="A176" s="38" t="s">
        <v>34</v>
      </c>
      <c r="B176" s="8">
        <v>340</v>
      </c>
      <c r="C176" s="9" t="s">
        <v>54</v>
      </c>
      <c r="D176" s="18">
        <v>22</v>
      </c>
      <c r="E176" s="183"/>
      <c r="F176" s="183"/>
      <c r="G176" s="23">
        <f t="shared" si="68"/>
        <v>22</v>
      </c>
      <c r="H176" s="183"/>
      <c r="I176" s="210">
        <v>45</v>
      </c>
      <c r="J176" s="134">
        <f t="shared" si="69"/>
        <v>10</v>
      </c>
      <c r="K176" s="264">
        <f>10-1.6</f>
        <v>8.4</v>
      </c>
      <c r="L176" s="264">
        <v>1.6</v>
      </c>
      <c r="M176" s="143"/>
      <c r="N176" s="143"/>
      <c r="O176" s="143"/>
      <c r="P176" s="143"/>
      <c r="Q176" s="143"/>
      <c r="R176" s="143"/>
      <c r="S176" s="144"/>
    </row>
    <row r="177" spans="1:19" s="29" customFormat="1" ht="17.25" customHeight="1">
      <c r="A177" s="239" t="s">
        <v>32</v>
      </c>
      <c r="B177" s="240"/>
      <c r="C177" s="240"/>
      <c r="D177" s="26">
        <f>SUM(D136,D141,D159)</f>
        <v>758</v>
      </c>
      <c r="E177" s="26">
        <f aca="true" t="shared" si="70" ref="E177:S177">SUM(E136,E141,E159)</f>
        <v>0</v>
      </c>
      <c r="F177" s="26">
        <f t="shared" si="70"/>
        <v>0</v>
      </c>
      <c r="G177" s="26">
        <f t="shared" si="70"/>
        <v>758</v>
      </c>
      <c r="H177" s="26">
        <f t="shared" si="70"/>
        <v>0</v>
      </c>
      <c r="I177" s="212">
        <f>SUM(I136,I141,I159)</f>
        <v>389</v>
      </c>
      <c r="J177" s="136">
        <f t="shared" si="70"/>
        <v>15</v>
      </c>
      <c r="K177" s="154">
        <f t="shared" si="70"/>
        <v>8.4</v>
      </c>
      <c r="L177" s="154">
        <f t="shared" si="70"/>
        <v>6.6</v>
      </c>
      <c r="M177" s="154">
        <f>SUM(M136,M141,M159)</f>
        <v>0</v>
      </c>
      <c r="N177" s="154">
        <f t="shared" si="70"/>
        <v>0</v>
      </c>
      <c r="O177" s="154">
        <f t="shared" si="70"/>
        <v>0</v>
      </c>
      <c r="P177" s="154">
        <f t="shared" si="70"/>
        <v>0</v>
      </c>
      <c r="Q177" s="154">
        <f t="shared" si="70"/>
        <v>0</v>
      </c>
      <c r="R177" s="154">
        <f t="shared" si="70"/>
        <v>0</v>
      </c>
      <c r="S177" s="155">
        <f t="shared" si="70"/>
        <v>0</v>
      </c>
    </row>
    <row r="178" spans="1:19" s="50" customFormat="1" ht="18.75" hidden="1">
      <c r="A178" s="245" t="s">
        <v>75</v>
      </c>
      <c r="B178" s="246"/>
      <c r="C178" s="247"/>
      <c r="D178" s="30"/>
      <c r="E178" s="30"/>
      <c r="F178" s="30"/>
      <c r="G178" s="30"/>
      <c r="H178" s="30"/>
      <c r="I178" s="30"/>
      <c r="J178" s="136"/>
      <c r="K178" s="130"/>
      <c r="L178" s="130"/>
      <c r="M178" s="130"/>
      <c r="N178" s="130"/>
      <c r="O178" s="130"/>
      <c r="P178" s="130"/>
      <c r="Q178" s="130"/>
      <c r="R178" s="130"/>
      <c r="S178" s="131"/>
    </row>
    <row r="179" spans="1:19" s="51" customFormat="1" ht="18" customHeight="1" hidden="1">
      <c r="A179" s="42" t="s">
        <v>76</v>
      </c>
      <c r="B179" s="22" t="s">
        <v>51</v>
      </c>
      <c r="C179" s="33" t="s">
        <v>82</v>
      </c>
      <c r="D179" s="21"/>
      <c r="E179" s="21"/>
      <c r="F179" s="21"/>
      <c r="G179" s="21"/>
      <c r="H179" s="21"/>
      <c r="I179" s="21"/>
      <c r="J179" s="134">
        <f>SUM(K179:S179)</f>
        <v>0</v>
      </c>
      <c r="K179" s="160"/>
      <c r="L179" s="160"/>
      <c r="M179" s="160"/>
      <c r="N179" s="160"/>
      <c r="O179" s="160"/>
      <c r="P179" s="160"/>
      <c r="Q179" s="160"/>
      <c r="R179" s="160"/>
      <c r="S179" s="161"/>
    </row>
    <row r="180" spans="1:19" s="51" customFormat="1" ht="13.5" customHeight="1" hidden="1">
      <c r="A180" s="42" t="s">
        <v>76</v>
      </c>
      <c r="B180" s="22" t="s">
        <v>48</v>
      </c>
      <c r="C180" s="33" t="s">
        <v>83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134">
        <f>SUM(K180:S180)</f>
        <v>0</v>
      </c>
      <c r="K180" s="160"/>
      <c r="L180" s="160"/>
      <c r="M180" s="160"/>
      <c r="N180" s="160"/>
      <c r="O180" s="160"/>
      <c r="P180" s="160"/>
      <c r="Q180" s="160"/>
      <c r="R180" s="160"/>
      <c r="S180" s="161"/>
    </row>
    <row r="181" spans="1:19" s="51" customFormat="1" ht="15.75" hidden="1">
      <c r="A181" s="42" t="s">
        <v>76</v>
      </c>
      <c r="B181" s="22" t="s">
        <v>50</v>
      </c>
      <c r="C181" s="33" t="s">
        <v>83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134"/>
      <c r="K181" s="160"/>
      <c r="L181" s="160"/>
      <c r="M181" s="160"/>
      <c r="N181" s="160"/>
      <c r="O181" s="160"/>
      <c r="P181" s="160"/>
      <c r="Q181" s="160"/>
      <c r="R181" s="160"/>
      <c r="S181" s="161"/>
    </row>
    <row r="182" spans="1:19" s="52" customFormat="1" ht="16.5" customHeight="1" hidden="1">
      <c r="A182" s="239" t="s">
        <v>77</v>
      </c>
      <c r="B182" s="240"/>
      <c r="C182" s="240"/>
      <c r="D182" s="27">
        <f aca="true" t="shared" si="71" ref="D182:S182">SUM(D179:D181)</f>
        <v>0</v>
      </c>
      <c r="E182" s="27">
        <f t="shared" si="71"/>
        <v>0</v>
      </c>
      <c r="F182" s="27">
        <f t="shared" si="71"/>
        <v>0</v>
      </c>
      <c r="G182" s="27">
        <f t="shared" si="71"/>
        <v>0</v>
      </c>
      <c r="H182" s="27">
        <f t="shared" si="71"/>
        <v>0</v>
      </c>
      <c r="I182" s="27">
        <f t="shared" si="71"/>
        <v>0</v>
      </c>
      <c r="J182" s="136">
        <f t="shared" si="71"/>
        <v>0</v>
      </c>
      <c r="K182" s="154">
        <f t="shared" si="71"/>
        <v>0</v>
      </c>
      <c r="L182" s="154">
        <f t="shared" si="71"/>
        <v>0</v>
      </c>
      <c r="M182" s="154">
        <f t="shared" si="71"/>
        <v>0</v>
      </c>
      <c r="N182" s="154">
        <f t="shared" si="71"/>
        <v>0</v>
      </c>
      <c r="O182" s="154">
        <f t="shared" si="71"/>
        <v>0</v>
      </c>
      <c r="P182" s="154">
        <f t="shared" si="71"/>
        <v>0</v>
      </c>
      <c r="Q182" s="154">
        <f t="shared" si="71"/>
        <v>0</v>
      </c>
      <c r="R182" s="154">
        <f t="shared" si="71"/>
        <v>0</v>
      </c>
      <c r="S182" s="155">
        <f t="shared" si="71"/>
        <v>0</v>
      </c>
    </row>
    <row r="183" spans="1:19" ht="21.75" customHeight="1" hidden="1">
      <c r="A183" s="256" t="s">
        <v>110</v>
      </c>
      <c r="B183" s="257"/>
      <c r="C183" s="257"/>
      <c r="D183" s="49"/>
      <c r="E183" s="49"/>
      <c r="F183" s="49"/>
      <c r="G183" s="49"/>
      <c r="H183" s="49"/>
      <c r="I183" s="49"/>
      <c r="J183" s="138"/>
      <c r="K183" s="166"/>
      <c r="L183" s="166"/>
      <c r="M183" s="166"/>
      <c r="N183" s="166"/>
      <c r="O183" s="166"/>
      <c r="P183" s="166"/>
      <c r="Q183" s="166"/>
      <c r="R183" s="166"/>
      <c r="S183" s="167"/>
    </row>
    <row r="184" spans="1:19" s="10" customFormat="1" ht="15" customHeight="1" hidden="1">
      <c r="A184" s="42" t="s">
        <v>38</v>
      </c>
      <c r="B184" s="22" t="s">
        <v>80</v>
      </c>
      <c r="C184" s="56" t="s">
        <v>2</v>
      </c>
      <c r="D184" s="23"/>
      <c r="E184" s="23"/>
      <c r="F184" s="23"/>
      <c r="G184" s="23"/>
      <c r="H184" s="23"/>
      <c r="I184" s="23"/>
      <c r="J184" s="134">
        <f aca="true" t="shared" si="72" ref="J184:J189">SUM(K184:S184)</f>
        <v>0</v>
      </c>
      <c r="K184" s="160"/>
      <c r="L184" s="160"/>
      <c r="M184" s="160"/>
      <c r="N184" s="160"/>
      <c r="O184" s="160"/>
      <c r="P184" s="160"/>
      <c r="Q184" s="160"/>
      <c r="R184" s="160"/>
      <c r="S184" s="161"/>
    </row>
    <row r="185" spans="1:19" s="10" customFormat="1" ht="15" customHeight="1" hidden="1">
      <c r="A185" s="42" t="s">
        <v>38</v>
      </c>
      <c r="B185" s="22" t="s">
        <v>81</v>
      </c>
      <c r="C185" s="56" t="s">
        <v>6</v>
      </c>
      <c r="D185" s="23">
        <v>0</v>
      </c>
      <c r="E185" s="115">
        <v>0</v>
      </c>
      <c r="F185" s="115">
        <v>0</v>
      </c>
      <c r="G185" s="23">
        <f>SUM(D185:F185)</f>
        <v>0</v>
      </c>
      <c r="H185" s="115"/>
      <c r="I185" s="23">
        <v>0</v>
      </c>
      <c r="J185" s="134">
        <f t="shared" si="72"/>
        <v>0</v>
      </c>
      <c r="K185" s="160"/>
      <c r="L185" s="160"/>
      <c r="M185" s="160"/>
      <c r="N185" s="160"/>
      <c r="O185" s="160"/>
      <c r="P185" s="160"/>
      <c r="Q185" s="160"/>
      <c r="R185" s="160"/>
      <c r="S185" s="161"/>
    </row>
    <row r="186" spans="1:19" s="10" customFormat="1" ht="15" customHeight="1" hidden="1">
      <c r="A186" s="42" t="s">
        <v>38</v>
      </c>
      <c r="B186" s="22" t="s">
        <v>48</v>
      </c>
      <c r="C186" s="56" t="s">
        <v>10</v>
      </c>
      <c r="D186" s="23">
        <v>0</v>
      </c>
      <c r="E186" s="115"/>
      <c r="F186" s="115"/>
      <c r="G186" s="23">
        <f>SUM(D186:F186)</f>
        <v>0</v>
      </c>
      <c r="H186" s="115"/>
      <c r="I186" s="23"/>
      <c r="J186" s="134">
        <f t="shared" si="72"/>
        <v>0</v>
      </c>
      <c r="K186" s="160"/>
      <c r="L186" s="160"/>
      <c r="M186" s="160"/>
      <c r="N186" s="160"/>
      <c r="O186" s="160"/>
      <c r="P186" s="160"/>
      <c r="Q186" s="160"/>
      <c r="R186" s="160"/>
      <c r="S186" s="161"/>
    </row>
    <row r="187" spans="1:19" s="10" customFormat="1" ht="15" customHeight="1" hidden="1">
      <c r="A187" s="42" t="s">
        <v>38</v>
      </c>
      <c r="B187" s="22" t="s">
        <v>37</v>
      </c>
      <c r="C187" s="33" t="s">
        <v>12</v>
      </c>
      <c r="D187" s="23">
        <v>0</v>
      </c>
      <c r="E187" s="115"/>
      <c r="F187" s="115"/>
      <c r="G187" s="23">
        <f>SUM(D187:F187)</f>
        <v>0</v>
      </c>
      <c r="H187" s="115"/>
      <c r="I187" s="23"/>
      <c r="J187" s="134">
        <f t="shared" si="72"/>
        <v>0</v>
      </c>
      <c r="K187" s="160"/>
      <c r="L187" s="160"/>
      <c r="M187" s="160"/>
      <c r="N187" s="160"/>
      <c r="O187" s="160"/>
      <c r="P187" s="160"/>
      <c r="Q187" s="160"/>
      <c r="R187" s="160"/>
      <c r="S187" s="161"/>
    </row>
    <row r="188" spans="1:19" s="10" customFormat="1" ht="15" customHeight="1" hidden="1">
      <c r="A188" s="42" t="s">
        <v>38</v>
      </c>
      <c r="B188" s="22" t="s">
        <v>50</v>
      </c>
      <c r="C188" s="9" t="s">
        <v>14</v>
      </c>
      <c r="D188" s="23"/>
      <c r="E188" s="115"/>
      <c r="F188" s="115"/>
      <c r="G188" s="23"/>
      <c r="H188" s="115"/>
      <c r="I188" s="23"/>
      <c r="J188" s="134">
        <f t="shared" si="72"/>
        <v>0</v>
      </c>
      <c r="K188" s="160"/>
      <c r="L188" s="160"/>
      <c r="M188" s="160"/>
      <c r="N188" s="160"/>
      <c r="O188" s="160"/>
      <c r="P188" s="160"/>
      <c r="Q188" s="160"/>
      <c r="R188" s="160"/>
      <c r="S188" s="161"/>
    </row>
    <row r="189" spans="1:19" s="10" customFormat="1" ht="15" customHeight="1" hidden="1">
      <c r="A189" s="42" t="s">
        <v>38</v>
      </c>
      <c r="B189" s="22" t="s">
        <v>55</v>
      </c>
      <c r="C189" s="9" t="s">
        <v>15</v>
      </c>
      <c r="D189" s="23"/>
      <c r="E189" s="115"/>
      <c r="F189" s="115"/>
      <c r="G189" s="23"/>
      <c r="H189" s="115"/>
      <c r="I189" s="23">
        <v>0</v>
      </c>
      <c r="J189" s="134">
        <f t="shared" si="72"/>
        <v>0</v>
      </c>
      <c r="K189" s="160"/>
      <c r="L189" s="160"/>
      <c r="M189" s="160"/>
      <c r="N189" s="160"/>
      <c r="O189" s="160"/>
      <c r="P189" s="160"/>
      <c r="Q189" s="160"/>
      <c r="R189" s="160"/>
      <c r="S189" s="161"/>
    </row>
    <row r="190" spans="1:19" s="29" customFormat="1" ht="18.75" customHeight="1" hidden="1">
      <c r="A190" s="239" t="s">
        <v>39</v>
      </c>
      <c r="B190" s="240"/>
      <c r="C190" s="240"/>
      <c r="D190" s="26">
        <f aca="true" t="shared" si="73" ref="D190:S190">SUM(D184:D189)</f>
        <v>0</v>
      </c>
      <c r="E190" s="26">
        <f t="shared" si="73"/>
        <v>0</v>
      </c>
      <c r="F190" s="26">
        <f t="shared" si="73"/>
        <v>0</v>
      </c>
      <c r="G190" s="26">
        <f t="shared" si="73"/>
        <v>0</v>
      </c>
      <c r="H190" s="26">
        <f t="shared" si="73"/>
        <v>0</v>
      </c>
      <c r="I190" s="26">
        <f>SUM(I184:I189)</f>
        <v>0</v>
      </c>
      <c r="J190" s="136">
        <f t="shared" si="73"/>
        <v>0</v>
      </c>
      <c r="K190" s="154">
        <f t="shared" si="73"/>
        <v>0</v>
      </c>
      <c r="L190" s="154">
        <f t="shared" si="73"/>
        <v>0</v>
      </c>
      <c r="M190" s="154">
        <f t="shared" si="73"/>
        <v>0</v>
      </c>
      <c r="N190" s="154">
        <f t="shared" si="73"/>
        <v>0</v>
      </c>
      <c r="O190" s="154">
        <f t="shared" si="73"/>
        <v>0</v>
      </c>
      <c r="P190" s="154">
        <f t="shared" si="73"/>
        <v>0</v>
      </c>
      <c r="Q190" s="154">
        <f t="shared" si="73"/>
        <v>0</v>
      </c>
      <c r="R190" s="154">
        <f t="shared" si="73"/>
        <v>0</v>
      </c>
      <c r="S190" s="155">
        <f t="shared" si="73"/>
        <v>0</v>
      </c>
    </row>
    <row r="191" spans="1:19" s="10" customFormat="1" ht="34.5" customHeight="1">
      <c r="A191" s="251" t="s">
        <v>70</v>
      </c>
      <c r="B191" s="252"/>
      <c r="C191" s="253"/>
      <c r="D191" s="15"/>
      <c r="E191" s="15"/>
      <c r="F191" s="15"/>
      <c r="G191" s="15"/>
      <c r="H191" s="15"/>
      <c r="I191" s="15"/>
      <c r="J191" s="134"/>
      <c r="K191" s="156"/>
      <c r="L191" s="156"/>
      <c r="M191" s="156"/>
      <c r="N191" s="156"/>
      <c r="O191" s="156"/>
      <c r="P191" s="156"/>
      <c r="Q191" s="156"/>
      <c r="R191" s="156"/>
      <c r="S191" s="157"/>
    </row>
    <row r="192" spans="1:19" s="10" customFormat="1" ht="38.25" customHeight="1">
      <c r="A192" s="40" t="s">
        <v>71</v>
      </c>
      <c r="B192" s="5">
        <v>210</v>
      </c>
      <c r="C192" s="57" t="s">
        <v>30</v>
      </c>
      <c r="D192" s="20">
        <f aca="true" t="shared" si="74" ref="D192:S192">SUM(D193,D197,D196)</f>
        <v>599</v>
      </c>
      <c r="E192" s="20">
        <f t="shared" si="74"/>
        <v>0</v>
      </c>
      <c r="F192" s="20">
        <f t="shared" si="74"/>
        <v>0</v>
      </c>
      <c r="G192" s="20">
        <f t="shared" si="74"/>
        <v>599</v>
      </c>
      <c r="H192" s="20">
        <f t="shared" si="74"/>
        <v>0</v>
      </c>
      <c r="I192" s="209">
        <f>SUM(I193,I197,I196)</f>
        <v>1653</v>
      </c>
      <c r="J192" s="133">
        <f t="shared" si="74"/>
        <v>913.3</v>
      </c>
      <c r="K192" s="158">
        <f t="shared" si="74"/>
        <v>0</v>
      </c>
      <c r="L192" s="158">
        <f t="shared" si="74"/>
        <v>494.8</v>
      </c>
      <c r="M192" s="158">
        <f>SUM(M193,M197,M196)</f>
        <v>285</v>
      </c>
      <c r="N192" s="158">
        <f t="shared" si="74"/>
        <v>133.5</v>
      </c>
      <c r="O192" s="158">
        <f t="shared" si="74"/>
        <v>0</v>
      </c>
      <c r="P192" s="158">
        <f t="shared" si="74"/>
        <v>0</v>
      </c>
      <c r="Q192" s="158">
        <f t="shared" si="74"/>
        <v>0</v>
      </c>
      <c r="R192" s="158">
        <f t="shared" si="74"/>
        <v>0</v>
      </c>
      <c r="S192" s="159">
        <f t="shared" si="74"/>
        <v>0</v>
      </c>
    </row>
    <row r="193" spans="1:19" s="7" customFormat="1" ht="15.75">
      <c r="A193" s="40" t="s">
        <v>71</v>
      </c>
      <c r="B193" s="5">
        <v>211</v>
      </c>
      <c r="C193" s="57" t="s">
        <v>140</v>
      </c>
      <c r="D193" s="83">
        <f>SUM(D194:D195)</f>
        <v>460</v>
      </c>
      <c r="E193" s="83">
        <f aca="true" t="shared" si="75" ref="E193:S193">SUM(E194:E195)</f>
        <v>0</v>
      </c>
      <c r="F193" s="83">
        <f t="shared" si="75"/>
        <v>0</v>
      </c>
      <c r="G193" s="83">
        <f t="shared" si="75"/>
        <v>460</v>
      </c>
      <c r="H193" s="83">
        <f t="shared" si="75"/>
        <v>0</v>
      </c>
      <c r="I193" s="217">
        <f t="shared" si="75"/>
        <v>1253</v>
      </c>
      <c r="J193" s="139">
        <f t="shared" si="75"/>
        <v>798.3</v>
      </c>
      <c r="K193" s="168">
        <f t="shared" si="75"/>
        <v>0</v>
      </c>
      <c r="L193" s="168">
        <f t="shared" si="75"/>
        <v>454.8</v>
      </c>
      <c r="M193" s="168">
        <f>SUM(M194:M195)</f>
        <v>250</v>
      </c>
      <c r="N193" s="168">
        <f t="shared" si="75"/>
        <v>93.5</v>
      </c>
      <c r="O193" s="168">
        <f t="shared" si="75"/>
        <v>0</v>
      </c>
      <c r="P193" s="168">
        <f t="shared" si="75"/>
        <v>0</v>
      </c>
      <c r="Q193" s="168">
        <f t="shared" si="75"/>
        <v>0</v>
      </c>
      <c r="R193" s="168">
        <f t="shared" si="75"/>
        <v>0</v>
      </c>
      <c r="S193" s="169">
        <f t="shared" si="75"/>
        <v>0</v>
      </c>
    </row>
    <row r="194" spans="1:19" s="95" customFormat="1" ht="15.75">
      <c r="A194" s="92" t="s">
        <v>102</v>
      </c>
      <c r="B194" s="93">
        <v>211</v>
      </c>
      <c r="C194" s="213" t="s">
        <v>180</v>
      </c>
      <c r="D194" s="97">
        <v>460</v>
      </c>
      <c r="E194" s="193"/>
      <c r="F194" s="193"/>
      <c r="G194" s="99">
        <f>SUM(D194:F194)</f>
        <v>460</v>
      </c>
      <c r="H194" s="195"/>
      <c r="I194" s="230">
        <v>959</v>
      </c>
      <c r="J194" s="129">
        <f>SUM(K194:S194)</f>
        <v>550</v>
      </c>
      <c r="K194" s="127"/>
      <c r="L194" s="263">
        <v>206.5</v>
      </c>
      <c r="M194" s="127">
        <v>250</v>
      </c>
      <c r="N194" s="263">
        <f>300-206.5</f>
        <v>93.5</v>
      </c>
      <c r="O194" s="127"/>
      <c r="P194" s="127"/>
      <c r="Q194" s="127"/>
      <c r="R194" s="127"/>
      <c r="S194" s="149"/>
    </row>
    <row r="195" spans="1:19" s="95" customFormat="1" ht="15.75">
      <c r="A195" s="92" t="s">
        <v>102</v>
      </c>
      <c r="B195" s="93">
        <v>211</v>
      </c>
      <c r="C195" s="213" t="s">
        <v>181</v>
      </c>
      <c r="D195" s="98"/>
      <c r="E195" s="193"/>
      <c r="F195" s="193"/>
      <c r="G195" s="94">
        <f>SUM(D195:F195)</f>
        <v>0</v>
      </c>
      <c r="H195" s="195"/>
      <c r="I195" s="230">
        <v>294</v>
      </c>
      <c r="J195" s="129">
        <f>SUM(K195:S195)</f>
        <v>248.3</v>
      </c>
      <c r="K195" s="127"/>
      <c r="L195" s="127">
        <v>248.3</v>
      </c>
      <c r="M195" s="127"/>
      <c r="N195" s="127"/>
      <c r="O195" s="127"/>
      <c r="P195" s="127"/>
      <c r="Q195" s="127"/>
      <c r="R195" s="127"/>
      <c r="S195" s="149"/>
    </row>
    <row r="196" spans="1:19" s="10" customFormat="1" ht="15.75">
      <c r="A196" s="38" t="s">
        <v>71</v>
      </c>
      <c r="B196" s="8">
        <v>212</v>
      </c>
      <c r="C196" s="56" t="s">
        <v>2</v>
      </c>
      <c r="D196" s="82">
        <v>0</v>
      </c>
      <c r="E196" s="194"/>
      <c r="F196" s="194"/>
      <c r="G196" s="23">
        <f>SUM(D196:F196)</f>
        <v>0</v>
      </c>
      <c r="H196" s="189"/>
      <c r="I196" s="210">
        <v>22</v>
      </c>
      <c r="J196" s="134">
        <f aca="true" t="shared" si="76" ref="J196:J209">SUM(K196:S196)</f>
        <v>0</v>
      </c>
      <c r="K196" s="143"/>
      <c r="L196" s="143"/>
      <c r="M196" s="143"/>
      <c r="N196" s="143"/>
      <c r="O196" s="143"/>
      <c r="P196" s="143"/>
      <c r="Q196" s="143"/>
      <c r="R196" s="143"/>
      <c r="S196" s="144"/>
    </row>
    <row r="197" spans="1:19" s="7" customFormat="1" ht="15.75">
      <c r="A197" s="40" t="s">
        <v>71</v>
      </c>
      <c r="B197" s="5">
        <v>213</v>
      </c>
      <c r="C197" s="57" t="s">
        <v>139</v>
      </c>
      <c r="D197" s="83">
        <f>SUM(D198:D199)</f>
        <v>139</v>
      </c>
      <c r="E197" s="83">
        <f aca="true" t="shared" si="77" ref="E197:S197">SUM(E198:E199)</f>
        <v>0</v>
      </c>
      <c r="F197" s="83">
        <f t="shared" si="77"/>
        <v>0</v>
      </c>
      <c r="G197" s="83">
        <f t="shared" si="77"/>
        <v>139</v>
      </c>
      <c r="H197" s="83">
        <f t="shared" si="77"/>
        <v>0</v>
      </c>
      <c r="I197" s="217">
        <f t="shared" si="77"/>
        <v>378</v>
      </c>
      <c r="J197" s="139">
        <f t="shared" si="77"/>
        <v>115</v>
      </c>
      <c r="K197" s="168">
        <f t="shared" si="77"/>
        <v>0</v>
      </c>
      <c r="L197" s="168">
        <f t="shared" si="77"/>
        <v>40</v>
      </c>
      <c r="M197" s="168">
        <f>SUM(M198:M199)</f>
        <v>35</v>
      </c>
      <c r="N197" s="168">
        <f t="shared" si="77"/>
        <v>40</v>
      </c>
      <c r="O197" s="168">
        <f t="shared" si="77"/>
        <v>0</v>
      </c>
      <c r="P197" s="168">
        <f t="shared" si="77"/>
        <v>0</v>
      </c>
      <c r="Q197" s="168">
        <f t="shared" si="77"/>
        <v>0</v>
      </c>
      <c r="R197" s="168">
        <f t="shared" si="77"/>
        <v>0</v>
      </c>
      <c r="S197" s="169">
        <f t="shared" si="77"/>
        <v>0</v>
      </c>
    </row>
    <row r="198" spans="1:19" s="95" customFormat="1" ht="15.75">
      <c r="A198" s="92" t="s">
        <v>102</v>
      </c>
      <c r="B198" s="93">
        <v>213</v>
      </c>
      <c r="C198" s="213" t="s">
        <v>182</v>
      </c>
      <c r="D198" s="97">
        <v>139</v>
      </c>
      <c r="E198" s="196"/>
      <c r="F198" s="196"/>
      <c r="G198" s="99">
        <f>SUM(D198:F198)</f>
        <v>139</v>
      </c>
      <c r="H198" s="195"/>
      <c r="I198" s="219">
        <v>290</v>
      </c>
      <c r="J198" s="129">
        <f>SUM(K198:S198)</f>
        <v>75</v>
      </c>
      <c r="K198" s="127"/>
      <c r="L198" s="127"/>
      <c r="M198" s="127">
        <v>35</v>
      </c>
      <c r="N198" s="127">
        <v>40</v>
      </c>
      <c r="O198" s="127"/>
      <c r="P198" s="127"/>
      <c r="Q198" s="127"/>
      <c r="R198" s="127"/>
      <c r="S198" s="149"/>
    </row>
    <row r="199" spans="1:19" s="95" customFormat="1" ht="15.75">
      <c r="A199" s="92" t="s">
        <v>102</v>
      </c>
      <c r="B199" s="93">
        <v>213</v>
      </c>
      <c r="C199" s="213" t="s">
        <v>183</v>
      </c>
      <c r="D199" s="98"/>
      <c r="E199" s="193"/>
      <c r="F199" s="193"/>
      <c r="G199" s="94">
        <f>SUM(D199:F199)</f>
        <v>0</v>
      </c>
      <c r="H199" s="195"/>
      <c r="I199" s="219">
        <v>88</v>
      </c>
      <c r="J199" s="129">
        <f>SUM(K199:S199)</f>
        <v>40</v>
      </c>
      <c r="K199" s="127"/>
      <c r="L199" s="127">
        <v>40</v>
      </c>
      <c r="M199" s="127"/>
      <c r="N199" s="127"/>
      <c r="O199" s="127"/>
      <c r="P199" s="127"/>
      <c r="Q199" s="127"/>
      <c r="R199" s="127"/>
      <c r="S199" s="149"/>
    </row>
    <row r="200" spans="1:19" s="10" customFormat="1" ht="15.75">
      <c r="A200" s="40" t="s">
        <v>71</v>
      </c>
      <c r="B200" s="5">
        <v>220</v>
      </c>
      <c r="C200" s="57" t="s">
        <v>4</v>
      </c>
      <c r="D200" s="83">
        <f aca="true" t="shared" si="78" ref="D200:S200">SUM(D201:D206)</f>
        <v>54</v>
      </c>
      <c r="E200" s="83">
        <f t="shared" si="78"/>
        <v>0</v>
      </c>
      <c r="F200" s="83">
        <f t="shared" si="78"/>
        <v>0</v>
      </c>
      <c r="G200" s="83">
        <f t="shared" si="78"/>
        <v>54</v>
      </c>
      <c r="H200" s="6">
        <f t="shared" si="78"/>
        <v>0</v>
      </c>
      <c r="I200" s="211">
        <f t="shared" si="78"/>
        <v>91</v>
      </c>
      <c r="J200" s="133">
        <f t="shared" si="78"/>
        <v>33</v>
      </c>
      <c r="K200" s="141">
        <f t="shared" si="78"/>
        <v>33</v>
      </c>
      <c r="L200" s="141">
        <f>SUM(L201:L206)</f>
        <v>0</v>
      </c>
      <c r="M200" s="141">
        <f>SUM(M201:M206)</f>
        <v>0</v>
      </c>
      <c r="N200" s="141">
        <f t="shared" si="78"/>
        <v>0</v>
      </c>
      <c r="O200" s="141">
        <f>SUM(O201:O206)</f>
        <v>0</v>
      </c>
      <c r="P200" s="141">
        <f t="shared" si="78"/>
        <v>0</v>
      </c>
      <c r="Q200" s="141">
        <f t="shared" si="78"/>
        <v>0</v>
      </c>
      <c r="R200" s="141">
        <f>SUM(R201:R206)</f>
        <v>0</v>
      </c>
      <c r="S200" s="142">
        <f t="shared" si="78"/>
        <v>0</v>
      </c>
    </row>
    <row r="201" spans="1:19" s="10" customFormat="1" ht="15.75">
      <c r="A201" s="38" t="s">
        <v>71</v>
      </c>
      <c r="B201" s="8">
        <v>221</v>
      </c>
      <c r="C201" s="56" t="s">
        <v>5</v>
      </c>
      <c r="D201" s="82">
        <v>0</v>
      </c>
      <c r="E201" s="82"/>
      <c r="F201" s="82"/>
      <c r="G201" s="23">
        <f aca="true" t="shared" si="79" ref="G201:G207">SUM(D201:F201)</f>
        <v>0</v>
      </c>
      <c r="H201" s="9"/>
      <c r="I201" s="210"/>
      <c r="J201" s="134">
        <f t="shared" si="76"/>
        <v>0</v>
      </c>
      <c r="K201" s="143"/>
      <c r="L201" s="143"/>
      <c r="M201" s="143"/>
      <c r="N201" s="143"/>
      <c r="O201" s="143"/>
      <c r="P201" s="143"/>
      <c r="Q201" s="143"/>
      <c r="R201" s="143"/>
      <c r="S201" s="144"/>
    </row>
    <row r="202" spans="1:19" s="10" customFormat="1" ht="15.75">
      <c r="A202" s="38" t="s">
        <v>71</v>
      </c>
      <c r="B202" s="8">
        <v>222</v>
      </c>
      <c r="C202" s="56" t="s">
        <v>6</v>
      </c>
      <c r="D202" s="82">
        <v>2</v>
      </c>
      <c r="E202" s="194"/>
      <c r="F202" s="194"/>
      <c r="G202" s="23">
        <f t="shared" si="79"/>
        <v>2</v>
      </c>
      <c r="H202" s="189"/>
      <c r="I202" s="210"/>
      <c r="J202" s="134">
        <f t="shared" si="76"/>
        <v>1</v>
      </c>
      <c r="K202" s="143">
        <v>1</v>
      </c>
      <c r="L202" s="143"/>
      <c r="M202" s="143"/>
      <c r="N202" s="143"/>
      <c r="O202" s="143"/>
      <c r="P202" s="143"/>
      <c r="Q202" s="143"/>
      <c r="R202" s="143"/>
      <c r="S202" s="144"/>
    </row>
    <row r="203" spans="1:19" s="10" customFormat="1" ht="15.75">
      <c r="A203" s="38" t="s">
        <v>71</v>
      </c>
      <c r="B203" s="8">
        <v>223</v>
      </c>
      <c r="C203" s="56" t="s">
        <v>7</v>
      </c>
      <c r="D203" s="82">
        <v>40</v>
      </c>
      <c r="E203" s="194"/>
      <c r="F203" s="194"/>
      <c r="G203" s="23">
        <f t="shared" si="79"/>
        <v>40</v>
      </c>
      <c r="H203" s="189"/>
      <c r="I203" s="210">
        <v>55</v>
      </c>
      <c r="J203" s="134">
        <f t="shared" si="76"/>
        <v>30</v>
      </c>
      <c r="K203" s="143">
        <v>30</v>
      </c>
      <c r="L203" s="143"/>
      <c r="M203" s="143"/>
      <c r="N203" s="143"/>
      <c r="O203" s="143"/>
      <c r="P203" s="143"/>
      <c r="Q203" s="143"/>
      <c r="R203" s="143"/>
      <c r="S203" s="144"/>
    </row>
    <row r="204" spans="1:19" s="10" customFormat="1" ht="15.75" hidden="1">
      <c r="A204" s="38" t="s">
        <v>71</v>
      </c>
      <c r="B204" s="8">
        <v>224</v>
      </c>
      <c r="C204" s="56" t="s">
        <v>8</v>
      </c>
      <c r="D204" s="9">
        <v>0</v>
      </c>
      <c r="E204" s="189"/>
      <c r="F204" s="189"/>
      <c r="G204" s="23">
        <f t="shared" si="79"/>
        <v>0</v>
      </c>
      <c r="H204" s="189"/>
      <c r="I204" s="210"/>
      <c r="J204" s="134">
        <f t="shared" si="76"/>
        <v>0</v>
      </c>
      <c r="K204" s="143"/>
      <c r="L204" s="143"/>
      <c r="M204" s="143"/>
      <c r="N204" s="143"/>
      <c r="O204" s="143"/>
      <c r="P204" s="143"/>
      <c r="Q204" s="143"/>
      <c r="R204" s="143"/>
      <c r="S204" s="144"/>
    </row>
    <row r="205" spans="1:19" s="10" customFormat="1" ht="15.75">
      <c r="A205" s="38" t="s">
        <v>71</v>
      </c>
      <c r="B205" s="8">
        <v>225</v>
      </c>
      <c r="C205" s="56" t="s">
        <v>9</v>
      </c>
      <c r="D205" s="9">
        <v>0</v>
      </c>
      <c r="E205" s="189"/>
      <c r="F205" s="189"/>
      <c r="G205" s="23">
        <f t="shared" si="79"/>
        <v>0</v>
      </c>
      <c r="H205" s="189"/>
      <c r="I205" s="210">
        <v>12</v>
      </c>
      <c r="J205" s="134">
        <f t="shared" si="76"/>
        <v>1</v>
      </c>
      <c r="K205" s="143">
        <v>1</v>
      </c>
      <c r="L205" s="143"/>
      <c r="M205" s="143"/>
      <c r="N205" s="143"/>
      <c r="O205" s="143"/>
      <c r="P205" s="143"/>
      <c r="Q205" s="143"/>
      <c r="R205" s="143"/>
      <c r="S205" s="144"/>
    </row>
    <row r="206" spans="1:19" s="10" customFormat="1" ht="15.75">
      <c r="A206" s="38" t="s">
        <v>71</v>
      </c>
      <c r="B206" s="8">
        <v>226</v>
      </c>
      <c r="C206" s="56" t="s">
        <v>10</v>
      </c>
      <c r="D206" s="9">
        <v>12</v>
      </c>
      <c r="E206" s="189"/>
      <c r="F206" s="189"/>
      <c r="G206" s="23">
        <f t="shared" si="79"/>
        <v>12</v>
      </c>
      <c r="H206" s="189"/>
      <c r="I206" s="210">
        <v>24</v>
      </c>
      <c r="J206" s="134">
        <f t="shared" si="76"/>
        <v>1</v>
      </c>
      <c r="K206" s="143">
        <v>1</v>
      </c>
      <c r="L206" s="143"/>
      <c r="M206" s="143"/>
      <c r="N206" s="143"/>
      <c r="O206" s="143"/>
      <c r="P206" s="143"/>
      <c r="Q206" s="143"/>
      <c r="R206" s="143"/>
      <c r="S206" s="144"/>
    </row>
    <row r="207" spans="1:19" s="7" customFormat="1" ht="15.75">
      <c r="A207" s="40" t="s">
        <v>71</v>
      </c>
      <c r="B207" s="5">
        <v>290</v>
      </c>
      <c r="C207" s="57" t="s">
        <v>12</v>
      </c>
      <c r="D207" s="6">
        <v>30</v>
      </c>
      <c r="E207" s="185"/>
      <c r="F207" s="185"/>
      <c r="G207" s="23">
        <f t="shared" si="79"/>
        <v>30</v>
      </c>
      <c r="H207" s="185"/>
      <c r="I207" s="211">
        <v>36</v>
      </c>
      <c r="J207" s="133">
        <f t="shared" si="76"/>
        <v>20</v>
      </c>
      <c r="K207" s="141">
        <v>20</v>
      </c>
      <c r="L207" s="141"/>
      <c r="M207" s="141"/>
      <c r="N207" s="141"/>
      <c r="O207" s="141"/>
      <c r="P207" s="141"/>
      <c r="Q207" s="141"/>
      <c r="R207" s="141"/>
      <c r="S207" s="142"/>
    </row>
    <row r="208" spans="1:19" s="7" customFormat="1" ht="15.75">
      <c r="A208" s="40" t="s">
        <v>71</v>
      </c>
      <c r="B208" s="5">
        <v>300</v>
      </c>
      <c r="C208" s="57" t="s">
        <v>13</v>
      </c>
      <c r="D208" s="6">
        <f>SUM(D209:D210)</f>
        <v>28</v>
      </c>
      <c r="E208" s="6">
        <f>SUM(E209:E210)</f>
        <v>0</v>
      </c>
      <c r="F208" s="6">
        <f>SUM(F209:F210)</f>
        <v>0</v>
      </c>
      <c r="G208" s="6">
        <f aca="true" t="shared" si="80" ref="G208:S208">SUM(G209:G210)</f>
        <v>28</v>
      </c>
      <c r="H208" s="6">
        <f>SUM(H209:H210)</f>
        <v>0</v>
      </c>
      <c r="I208" s="211">
        <f t="shared" si="80"/>
        <v>91</v>
      </c>
      <c r="J208" s="133">
        <f t="shared" si="80"/>
        <v>2</v>
      </c>
      <c r="K208" s="141">
        <f t="shared" si="80"/>
        <v>2</v>
      </c>
      <c r="L208" s="141">
        <f t="shared" si="80"/>
        <v>0</v>
      </c>
      <c r="M208" s="141">
        <f>SUM(M209:M210)</f>
        <v>0</v>
      </c>
      <c r="N208" s="141">
        <f t="shared" si="80"/>
        <v>0</v>
      </c>
      <c r="O208" s="141">
        <f t="shared" si="80"/>
        <v>0</v>
      </c>
      <c r="P208" s="141">
        <f t="shared" si="80"/>
        <v>0</v>
      </c>
      <c r="Q208" s="141">
        <f t="shared" si="80"/>
        <v>0</v>
      </c>
      <c r="R208" s="141">
        <f t="shared" si="80"/>
        <v>0</v>
      </c>
      <c r="S208" s="142">
        <f t="shared" si="80"/>
        <v>0</v>
      </c>
    </row>
    <row r="209" spans="1:19" s="10" customFormat="1" ht="15.75">
      <c r="A209" s="38" t="s">
        <v>71</v>
      </c>
      <c r="B209" s="8">
        <v>310</v>
      </c>
      <c r="C209" s="56" t="s">
        <v>14</v>
      </c>
      <c r="D209" s="9">
        <v>4</v>
      </c>
      <c r="E209" s="189"/>
      <c r="F209" s="189"/>
      <c r="G209" s="23">
        <f>SUM(D209:F209)</f>
        <v>4</v>
      </c>
      <c r="H209" s="189"/>
      <c r="I209" s="210">
        <v>55</v>
      </c>
      <c r="J209" s="134">
        <f t="shared" si="76"/>
        <v>1</v>
      </c>
      <c r="K209" s="143">
        <v>1</v>
      </c>
      <c r="L209" s="143"/>
      <c r="M209" s="143"/>
      <c r="N209" s="143"/>
      <c r="O209" s="143"/>
      <c r="P209" s="143"/>
      <c r="Q209" s="143"/>
      <c r="R209" s="143"/>
      <c r="S209" s="144"/>
    </row>
    <row r="210" spans="1:19" s="10" customFormat="1" ht="15.75">
      <c r="A210" s="38" t="s">
        <v>71</v>
      </c>
      <c r="B210" s="8">
        <v>340</v>
      </c>
      <c r="C210" s="56" t="s">
        <v>15</v>
      </c>
      <c r="D210" s="9">
        <v>24</v>
      </c>
      <c r="E210" s="189"/>
      <c r="F210" s="189"/>
      <c r="G210" s="23">
        <f>SUM(D210:F210)</f>
        <v>24</v>
      </c>
      <c r="H210" s="189"/>
      <c r="I210" s="210">
        <v>36</v>
      </c>
      <c r="J210" s="134">
        <f>SUM(K210:S210)</f>
        <v>1</v>
      </c>
      <c r="K210" s="143">
        <v>1</v>
      </c>
      <c r="L210" s="143"/>
      <c r="M210" s="143"/>
      <c r="N210" s="143"/>
      <c r="O210" s="143"/>
      <c r="P210" s="143"/>
      <c r="Q210" s="143"/>
      <c r="R210" s="143"/>
      <c r="S210" s="144"/>
    </row>
    <row r="211" spans="1:19" s="29" customFormat="1" ht="15" customHeight="1">
      <c r="A211" s="239" t="s">
        <v>72</v>
      </c>
      <c r="B211" s="240"/>
      <c r="C211" s="240"/>
      <c r="D211" s="27">
        <f aca="true" t="shared" si="81" ref="D211:S211">SUM(D192,D200,D207,D208)</f>
        <v>711</v>
      </c>
      <c r="E211" s="27">
        <f t="shared" si="81"/>
        <v>0</v>
      </c>
      <c r="F211" s="27">
        <f t="shared" si="81"/>
        <v>0</v>
      </c>
      <c r="G211" s="27">
        <f t="shared" si="81"/>
        <v>711</v>
      </c>
      <c r="H211" s="27">
        <f t="shared" si="81"/>
        <v>0</v>
      </c>
      <c r="I211" s="212">
        <f t="shared" si="81"/>
        <v>1871</v>
      </c>
      <c r="J211" s="136">
        <f t="shared" si="81"/>
        <v>968.3</v>
      </c>
      <c r="K211" s="154">
        <f t="shared" si="81"/>
        <v>55</v>
      </c>
      <c r="L211" s="154">
        <f t="shared" si="81"/>
        <v>494.8</v>
      </c>
      <c r="M211" s="154">
        <f>SUM(M192,M200,M207,M208)</f>
        <v>285</v>
      </c>
      <c r="N211" s="154">
        <f t="shared" si="81"/>
        <v>133.5</v>
      </c>
      <c r="O211" s="154">
        <f>SUM(O192,O200,O207,O208)</f>
        <v>0</v>
      </c>
      <c r="P211" s="154">
        <f t="shared" si="81"/>
        <v>0</v>
      </c>
      <c r="Q211" s="154">
        <f t="shared" si="81"/>
        <v>0</v>
      </c>
      <c r="R211" s="154">
        <f>SUM(R192,R200,R207,R208)</f>
        <v>0</v>
      </c>
      <c r="S211" s="155">
        <f t="shared" si="81"/>
        <v>0</v>
      </c>
    </row>
    <row r="212" spans="1:19" ht="33.75" customHeight="1" hidden="1">
      <c r="A212" s="260" t="s">
        <v>41</v>
      </c>
      <c r="B212" s="261"/>
      <c r="C212" s="261"/>
      <c r="D212" s="4"/>
      <c r="E212" s="4"/>
      <c r="F212" s="4"/>
      <c r="G212" s="4"/>
      <c r="H212" s="4"/>
      <c r="I212" s="4"/>
      <c r="J212" s="140"/>
      <c r="K212" s="164"/>
      <c r="L212" s="164"/>
      <c r="M212" s="164"/>
      <c r="N212" s="164"/>
      <c r="O212" s="164"/>
      <c r="P212" s="164"/>
      <c r="Q212" s="164"/>
      <c r="R212" s="164"/>
      <c r="S212" s="165"/>
    </row>
    <row r="213" spans="1:19" s="10" customFormat="1" ht="19.5" customHeight="1" hidden="1">
      <c r="A213" s="40" t="s">
        <v>33</v>
      </c>
      <c r="B213" s="5">
        <v>210</v>
      </c>
      <c r="C213" s="57" t="s">
        <v>30</v>
      </c>
      <c r="D213" s="20">
        <f aca="true" t="shared" si="82" ref="D213:S213">SUM(D214:D216)</f>
        <v>0</v>
      </c>
      <c r="E213" s="20">
        <f t="shared" si="82"/>
        <v>0</v>
      </c>
      <c r="F213" s="20">
        <f t="shared" si="82"/>
        <v>0</v>
      </c>
      <c r="G213" s="20">
        <f t="shared" si="82"/>
        <v>0</v>
      </c>
      <c r="H213" s="20">
        <f t="shared" si="82"/>
        <v>0</v>
      </c>
      <c r="I213" s="20">
        <f t="shared" si="82"/>
        <v>0</v>
      </c>
      <c r="J213" s="133">
        <f t="shared" si="82"/>
        <v>0</v>
      </c>
      <c r="K213" s="158">
        <f t="shared" si="82"/>
        <v>0</v>
      </c>
      <c r="L213" s="158">
        <f t="shared" si="82"/>
        <v>0</v>
      </c>
      <c r="M213" s="158">
        <f>SUM(M214:M216)</f>
        <v>0</v>
      </c>
      <c r="N213" s="158"/>
      <c r="O213" s="158">
        <f>SUM(O214:O216)</f>
        <v>0</v>
      </c>
      <c r="P213" s="158">
        <f t="shared" si="82"/>
        <v>0</v>
      </c>
      <c r="Q213" s="158">
        <f t="shared" si="82"/>
        <v>0</v>
      </c>
      <c r="R213" s="158">
        <f>SUM(R214:R216)</f>
        <v>0</v>
      </c>
      <c r="S213" s="159">
        <f t="shared" si="82"/>
        <v>0</v>
      </c>
    </row>
    <row r="214" spans="1:19" s="10" customFormat="1" ht="15.75" hidden="1">
      <c r="A214" s="38" t="s">
        <v>33</v>
      </c>
      <c r="B214" s="8">
        <v>211</v>
      </c>
      <c r="C214" s="56" t="s">
        <v>1</v>
      </c>
      <c r="D214" s="9"/>
      <c r="E214" s="9"/>
      <c r="F214" s="9"/>
      <c r="G214" s="9"/>
      <c r="H214" s="9"/>
      <c r="I214" s="9"/>
      <c r="J214" s="134"/>
      <c r="K214" s="143"/>
      <c r="L214" s="143"/>
      <c r="M214" s="143"/>
      <c r="N214" s="143"/>
      <c r="O214" s="143"/>
      <c r="P214" s="143"/>
      <c r="Q214" s="143"/>
      <c r="R214" s="143"/>
      <c r="S214" s="144"/>
    </row>
    <row r="215" spans="1:19" s="53" customFormat="1" ht="15.75" customHeight="1" hidden="1">
      <c r="A215" s="38" t="s">
        <v>33</v>
      </c>
      <c r="B215" s="8">
        <v>212</v>
      </c>
      <c r="C215" s="55" t="s">
        <v>2</v>
      </c>
      <c r="D215" s="21"/>
      <c r="E215" s="21"/>
      <c r="F215" s="21"/>
      <c r="G215" s="21"/>
      <c r="H215" s="21"/>
      <c r="I215" s="21"/>
      <c r="J215" s="134"/>
      <c r="K215" s="160"/>
      <c r="L215" s="160"/>
      <c r="M215" s="160"/>
      <c r="N215" s="160"/>
      <c r="O215" s="160"/>
      <c r="P215" s="160"/>
      <c r="Q215" s="160"/>
      <c r="R215" s="160"/>
      <c r="S215" s="161"/>
    </row>
    <row r="216" spans="1:19" s="10" customFormat="1" ht="15.75" hidden="1">
      <c r="A216" s="38" t="s">
        <v>33</v>
      </c>
      <c r="B216" s="8">
        <v>213</v>
      </c>
      <c r="C216" s="56" t="s">
        <v>3</v>
      </c>
      <c r="D216" s="9"/>
      <c r="E216" s="9"/>
      <c r="F216" s="9"/>
      <c r="G216" s="9"/>
      <c r="H216" s="9"/>
      <c r="I216" s="9"/>
      <c r="J216" s="134"/>
      <c r="K216" s="143"/>
      <c r="L216" s="143"/>
      <c r="M216" s="143"/>
      <c r="N216" s="143"/>
      <c r="O216" s="143"/>
      <c r="P216" s="143"/>
      <c r="Q216" s="143"/>
      <c r="R216" s="143"/>
      <c r="S216" s="144"/>
    </row>
    <row r="217" spans="1:19" s="10" customFormat="1" ht="15.75" hidden="1">
      <c r="A217" s="40" t="s">
        <v>73</v>
      </c>
      <c r="B217" s="5">
        <v>220</v>
      </c>
      <c r="C217" s="57" t="s">
        <v>4</v>
      </c>
      <c r="D217" s="6">
        <f aca="true" t="shared" si="83" ref="D217:S217">SUM(D218:D223)</f>
        <v>0</v>
      </c>
      <c r="E217" s="6">
        <f t="shared" si="83"/>
        <v>0</v>
      </c>
      <c r="F217" s="6">
        <f t="shared" si="83"/>
        <v>0</v>
      </c>
      <c r="G217" s="6">
        <f t="shared" si="83"/>
        <v>0</v>
      </c>
      <c r="H217" s="6">
        <f t="shared" si="83"/>
        <v>0</v>
      </c>
      <c r="I217" s="6">
        <f t="shared" si="83"/>
        <v>0</v>
      </c>
      <c r="J217" s="133">
        <f t="shared" si="83"/>
        <v>0</v>
      </c>
      <c r="K217" s="141">
        <f t="shared" si="83"/>
        <v>0</v>
      </c>
      <c r="L217" s="141">
        <f t="shared" si="83"/>
        <v>0</v>
      </c>
      <c r="M217" s="141">
        <f>SUM(M218:M223)</f>
        <v>0</v>
      </c>
      <c r="N217" s="141"/>
      <c r="O217" s="141">
        <f>SUM(O218:O223)</f>
        <v>0</v>
      </c>
      <c r="P217" s="141">
        <f t="shared" si="83"/>
        <v>0</v>
      </c>
      <c r="Q217" s="141">
        <f t="shared" si="83"/>
        <v>0</v>
      </c>
      <c r="R217" s="141">
        <f>SUM(R218:R223)</f>
        <v>0</v>
      </c>
      <c r="S217" s="142">
        <f t="shared" si="83"/>
        <v>0</v>
      </c>
    </row>
    <row r="218" spans="1:19" s="10" customFormat="1" ht="15.75" hidden="1">
      <c r="A218" s="38" t="s">
        <v>33</v>
      </c>
      <c r="B218" s="8">
        <v>221</v>
      </c>
      <c r="C218" s="56" t="s">
        <v>5</v>
      </c>
      <c r="D218" s="9"/>
      <c r="E218" s="9"/>
      <c r="F218" s="9"/>
      <c r="G218" s="9"/>
      <c r="H218" s="9"/>
      <c r="I218" s="9"/>
      <c r="J218" s="134"/>
      <c r="K218" s="143"/>
      <c r="L218" s="143"/>
      <c r="M218" s="143"/>
      <c r="N218" s="143"/>
      <c r="O218" s="143"/>
      <c r="P218" s="143"/>
      <c r="Q218" s="143"/>
      <c r="R218" s="143"/>
      <c r="S218" s="144"/>
    </row>
    <row r="219" spans="1:19" s="53" customFormat="1" ht="15.75" customHeight="1" hidden="1">
      <c r="A219" s="38" t="s">
        <v>33</v>
      </c>
      <c r="B219" s="8">
        <v>222</v>
      </c>
      <c r="C219" s="56" t="s">
        <v>6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134">
        <f aca="true" t="shared" si="84" ref="J219:J224">SUM(K219:S219)</f>
        <v>0</v>
      </c>
      <c r="K219" s="160"/>
      <c r="L219" s="160"/>
      <c r="M219" s="160"/>
      <c r="N219" s="160"/>
      <c r="O219" s="160"/>
      <c r="P219" s="160"/>
      <c r="Q219" s="160"/>
      <c r="R219" s="160"/>
      <c r="S219" s="161"/>
    </row>
    <row r="220" spans="1:19" s="10" customFormat="1" ht="15.75" hidden="1">
      <c r="A220" s="38" t="s">
        <v>33</v>
      </c>
      <c r="B220" s="8">
        <v>223</v>
      </c>
      <c r="C220" s="56" t="s">
        <v>7</v>
      </c>
      <c r="D220" s="18"/>
      <c r="E220" s="18"/>
      <c r="F220" s="18"/>
      <c r="G220" s="18"/>
      <c r="H220" s="18"/>
      <c r="I220" s="18"/>
      <c r="J220" s="134">
        <f t="shared" si="84"/>
        <v>0</v>
      </c>
      <c r="K220" s="143"/>
      <c r="L220" s="143"/>
      <c r="M220" s="143"/>
      <c r="N220" s="143"/>
      <c r="O220" s="143"/>
      <c r="P220" s="143"/>
      <c r="Q220" s="143"/>
      <c r="R220" s="143"/>
      <c r="S220" s="144"/>
    </row>
    <row r="221" spans="1:19" s="10" customFormat="1" ht="15.75" hidden="1">
      <c r="A221" s="38" t="s">
        <v>33</v>
      </c>
      <c r="B221" s="8">
        <v>224</v>
      </c>
      <c r="C221" s="56" t="s">
        <v>8</v>
      </c>
      <c r="D221" s="18"/>
      <c r="E221" s="18"/>
      <c r="F221" s="18"/>
      <c r="G221" s="18"/>
      <c r="H221" s="18"/>
      <c r="I221" s="18"/>
      <c r="J221" s="134">
        <f t="shared" si="84"/>
        <v>0</v>
      </c>
      <c r="K221" s="143"/>
      <c r="L221" s="143"/>
      <c r="M221" s="143"/>
      <c r="N221" s="143"/>
      <c r="O221" s="143"/>
      <c r="P221" s="143"/>
      <c r="Q221" s="143"/>
      <c r="R221" s="143"/>
      <c r="S221" s="144"/>
    </row>
    <row r="222" spans="1:19" s="10" customFormat="1" ht="15.75" hidden="1">
      <c r="A222" s="38" t="s">
        <v>33</v>
      </c>
      <c r="B222" s="8">
        <v>225</v>
      </c>
      <c r="C222" s="56" t="s">
        <v>9</v>
      </c>
      <c r="D222" s="18"/>
      <c r="E222" s="18"/>
      <c r="F222" s="18"/>
      <c r="G222" s="18"/>
      <c r="H222" s="18"/>
      <c r="I222" s="18"/>
      <c r="J222" s="134">
        <f t="shared" si="84"/>
        <v>0</v>
      </c>
      <c r="K222" s="143"/>
      <c r="L222" s="143"/>
      <c r="M222" s="143"/>
      <c r="N222" s="143"/>
      <c r="O222" s="143"/>
      <c r="P222" s="143"/>
      <c r="Q222" s="143"/>
      <c r="R222" s="143"/>
      <c r="S222" s="144"/>
    </row>
    <row r="223" spans="1:19" s="53" customFormat="1" ht="15.75" customHeight="1" hidden="1">
      <c r="A223" s="38" t="s">
        <v>33</v>
      </c>
      <c r="B223" s="8">
        <v>226</v>
      </c>
      <c r="C223" s="9" t="s">
        <v>10</v>
      </c>
      <c r="D223" s="21"/>
      <c r="E223" s="21"/>
      <c r="F223" s="21"/>
      <c r="G223" s="21"/>
      <c r="H223" s="21"/>
      <c r="I223" s="21"/>
      <c r="J223" s="134">
        <f t="shared" si="84"/>
        <v>0</v>
      </c>
      <c r="K223" s="160"/>
      <c r="L223" s="160"/>
      <c r="M223" s="160"/>
      <c r="N223" s="160"/>
      <c r="O223" s="160"/>
      <c r="P223" s="160"/>
      <c r="Q223" s="160"/>
      <c r="R223" s="160"/>
      <c r="S223" s="161"/>
    </row>
    <row r="224" spans="1:19" s="7" customFormat="1" ht="12" customHeight="1" hidden="1">
      <c r="A224" s="40" t="s">
        <v>33</v>
      </c>
      <c r="B224" s="5">
        <v>290</v>
      </c>
      <c r="C224" s="60" t="s">
        <v>12</v>
      </c>
      <c r="D224" s="6"/>
      <c r="E224" s="6"/>
      <c r="F224" s="6"/>
      <c r="G224" s="6"/>
      <c r="H224" s="6"/>
      <c r="I224" s="6"/>
      <c r="J224" s="134">
        <f t="shared" si="84"/>
        <v>0</v>
      </c>
      <c r="K224" s="141"/>
      <c r="L224" s="141"/>
      <c r="M224" s="141"/>
      <c r="N224" s="141"/>
      <c r="O224" s="141"/>
      <c r="P224" s="141"/>
      <c r="Q224" s="141"/>
      <c r="R224" s="141"/>
      <c r="S224" s="142"/>
    </row>
    <row r="225" spans="1:19" s="50" customFormat="1" ht="18.75">
      <c r="A225" s="245" t="s">
        <v>46</v>
      </c>
      <c r="B225" s="246"/>
      <c r="C225" s="247"/>
      <c r="D225" s="30"/>
      <c r="E225" s="30"/>
      <c r="F225" s="30"/>
      <c r="G225" s="30"/>
      <c r="H225" s="30"/>
      <c r="I225" s="30"/>
      <c r="J225" s="136"/>
      <c r="K225" s="130"/>
      <c r="L225" s="130"/>
      <c r="M225" s="130"/>
      <c r="N225" s="130"/>
      <c r="O225" s="130"/>
      <c r="P225" s="130"/>
      <c r="Q225" s="130"/>
      <c r="R225" s="130"/>
      <c r="S225" s="131"/>
    </row>
    <row r="226" spans="1:19" s="78" customFormat="1" ht="32.25" customHeight="1">
      <c r="A226" s="77" t="s">
        <v>137</v>
      </c>
      <c r="B226" s="91" t="s">
        <v>118</v>
      </c>
      <c r="C226" s="57" t="s">
        <v>44</v>
      </c>
      <c r="D226" s="20">
        <v>68</v>
      </c>
      <c r="E226" s="20"/>
      <c r="F226" s="20"/>
      <c r="G226" s="73">
        <f>SUM(D226:F226)</f>
        <v>68</v>
      </c>
      <c r="H226" s="20"/>
      <c r="I226" s="209">
        <v>115</v>
      </c>
      <c r="J226" s="133">
        <f>SUM(K226:S226)</f>
        <v>100</v>
      </c>
      <c r="K226" s="158">
        <v>21.8</v>
      </c>
      <c r="L226" s="158"/>
      <c r="M226" s="158">
        <v>78.2</v>
      </c>
      <c r="N226" s="158"/>
      <c r="O226" s="158"/>
      <c r="P226" s="158"/>
      <c r="Q226" s="158"/>
      <c r="R226" s="158"/>
      <c r="S226" s="159"/>
    </row>
    <row r="227" spans="1:19" s="51" customFormat="1" ht="15.75" hidden="1">
      <c r="A227" s="42" t="s">
        <v>47</v>
      </c>
      <c r="B227" s="22" t="s">
        <v>48</v>
      </c>
      <c r="C227" s="33" t="s">
        <v>74</v>
      </c>
      <c r="D227" s="21"/>
      <c r="E227" s="190"/>
      <c r="F227" s="190"/>
      <c r="G227" s="23">
        <f>SUM(D227:F227)</f>
        <v>0</v>
      </c>
      <c r="H227" s="190"/>
      <c r="I227" s="215">
        <v>0</v>
      </c>
      <c r="J227" s="134"/>
      <c r="K227" s="160"/>
      <c r="L227" s="160"/>
      <c r="M227" s="160"/>
      <c r="N227" s="160"/>
      <c r="O227" s="160"/>
      <c r="P227" s="160"/>
      <c r="Q227" s="160"/>
      <c r="R227" s="160"/>
      <c r="S227" s="161"/>
    </row>
    <row r="228" spans="1:19" s="51" customFormat="1" ht="15.75" customHeight="1" hidden="1">
      <c r="A228" s="42" t="s">
        <v>47</v>
      </c>
      <c r="B228" s="22" t="s">
        <v>37</v>
      </c>
      <c r="C228" s="33" t="s">
        <v>74</v>
      </c>
      <c r="D228" s="21">
        <v>5</v>
      </c>
      <c r="E228" s="190"/>
      <c r="F228" s="190"/>
      <c r="G228" s="23">
        <f>SUM(D228:F228)</f>
        <v>5</v>
      </c>
      <c r="H228" s="190"/>
      <c r="I228" s="215">
        <v>0</v>
      </c>
      <c r="J228" s="134"/>
      <c r="K228" s="160"/>
      <c r="L228" s="160"/>
      <c r="M228" s="160"/>
      <c r="N228" s="160"/>
      <c r="O228" s="160"/>
      <c r="P228" s="160"/>
      <c r="Q228" s="160"/>
      <c r="R228" s="160"/>
      <c r="S228" s="161"/>
    </row>
    <row r="229" spans="1:19" s="51" customFormat="1" ht="15.75" hidden="1">
      <c r="A229" s="42" t="s">
        <v>47</v>
      </c>
      <c r="B229" s="22" t="s">
        <v>55</v>
      </c>
      <c r="C229" s="33" t="s">
        <v>74</v>
      </c>
      <c r="D229" s="21"/>
      <c r="E229" s="21"/>
      <c r="F229" s="21"/>
      <c r="G229" s="23">
        <f>SUM(D229:F229)</f>
        <v>0</v>
      </c>
      <c r="H229" s="21"/>
      <c r="I229" s="215"/>
      <c r="J229" s="134"/>
      <c r="K229" s="160"/>
      <c r="L229" s="160"/>
      <c r="M229" s="160"/>
      <c r="N229" s="160"/>
      <c r="O229" s="160"/>
      <c r="P229" s="160"/>
      <c r="Q229" s="160"/>
      <c r="R229" s="160"/>
      <c r="S229" s="161"/>
    </row>
    <row r="230" spans="1:19" s="52" customFormat="1" ht="18.75">
      <c r="A230" s="239" t="s">
        <v>49</v>
      </c>
      <c r="B230" s="240"/>
      <c r="C230" s="240"/>
      <c r="D230" s="27">
        <f aca="true" t="shared" si="85" ref="D230:S230">SUM(D226:D229)</f>
        <v>73</v>
      </c>
      <c r="E230" s="27">
        <f t="shared" si="85"/>
        <v>0</v>
      </c>
      <c r="F230" s="27">
        <f t="shared" si="85"/>
        <v>0</v>
      </c>
      <c r="G230" s="27">
        <f t="shared" si="85"/>
        <v>73</v>
      </c>
      <c r="H230" s="27">
        <f t="shared" si="85"/>
        <v>0</v>
      </c>
      <c r="I230" s="212">
        <f>SUM(I226:I229)</f>
        <v>115</v>
      </c>
      <c r="J230" s="136">
        <f t="shared" si="85"/>
        <v>100</v>
      </c>
      <c r="K230" s="154">
        <f t="shared" si="85"/>
        <v>21.8</v>
      </c>
      <c r="L230" s="154">
        <f t="shared" si="85"/>
        <v>0</v>
      </c>
      <c r="M230" s="154">
        <f t="shared" si="85"/>
        <v>78.2</v>
      </c>
      <c r="N230" s="154">
        <f t="shared" si="85"/>
        <v>0</v>
      </c>
      <c r="O230" s="154">
        <f t="shared" si="85"/>
        <v>0</v>
      </c>
      <c r="P230" s="154">
        <f t="shared" si="85"/>
        <v>0</v>
      </c>
      <c r="Q230" s="154">
        <f t="shared" si="85"/>
        <v>0</v>
      </c>
      <c r="R230" s="154">
        <f t="shared" si="85"/>
        <v>0</v>
      </c>
      <c r="S230" s="155">
        <f t="shared" si="85"/>
        <v>0</v>
      </c>
    </row>
    <row r="231" spans="1:19" ht="19.5" customHeight="1">
      <c r="A231" s="34" t="s">
        <v>98</v>
      </c>
      <c r="B231" s="3"/>
      <c r="C231" s="4"/>
      <c r="D231" s="4"/>
      <c r="E231" s="4"/>
      <c r="F231" s="4"/>
      <c r="G231" s="4"/>
      <c r="H231" s="4"/>
      <c r="I231" s="4"/>
      <c r="J231" s="140"/>
      <c r="K231" s="164"/>
      <c r="L231" s="164"/>
      <c r="M231" s="164"/>
      <c r="N231" s="164"/>
      <c r="O231" s="164"/>
      <c r="P231" s="164"/>
      <c r="Q231" s="164"/>
      <c r="R231" s="164"/>
      <c r="S231" s="165"/>
    </row>
    <row r="232" spans="1:19" ht="19.5" customHeight="1" hidden="1">
      <c r="A232" s="38" t="s">
        <v>99</v>
      </c>
      <c r="B232" s="67">
        <v>212</v>
      </c>
      <c r="C232" s="66" t="s">
        <v>2</v>
      </c>
      <c r="D232" s="66">
        <v>0</v>
      </c>
      <c r="E232" s="66">
        <v>0</v>
      </c>
      <c r="F232" s="66">
        <v>0</v>
      </c>
      <c r="G232" s="66">
        <v>0</v>
      </c>
      <c r="H232" s="66">
        <v>0</v>
      </c>
      <c r="I232" s="66">
        <v>0</v>
      </c>
      <c r="J232" s="134">
        <f aca="true" t="shared" si="86" ref="J232:J238">SUM(K232:S232)</f>
        <v>0</v>
      </c>
      <c r="K232" s="170"/>
      <c r="L232" s="170"/>
      <c r="M232" s="170"/>
      <c r="N232" s="170"/>
      <c r="O232" s="170"/>
      <c r="P232" s="170"/>
      <c r="Q232" s="170"/>
      <c r="R232" s="170"/>
      <c r="S232" s="171"/>
    </row>
    <row r="233" spans="1:19" ht="19.5" customHeight="1">
      <c r="A233" s="38" t="s">
        <v>99</v>
      </c>
      <c r="B233" s="67">
        <v>222</v>
      </c>
      <c r="C233" s="66" t="s">
        <v>6</v>
      </c>
      <c r="D233" s="66">
        <v>0</v>
      </c>
      <c r="E233" s="188">
        <v>0</v>
      </c>
      <c r="F233" s="188">
        <v>0</v>
      </c>
      <c r="G233" s="23">
        <f aca="true" t="shared" si="87" ref="G233:G238">SUM(D233:F233)</f>
        <v>0</v>
      </c>
      <c r="H233" s="188">
        <v>0</v>
      </c>
      <c r="I233" s="208">
        <v>15</v>
      </c>
      <c r="J233" s="134">
        <f t="shared" si="86"/>
        <v>0</v>
      </c>
      <c r="K233" s="172"/>
      <c r="L233" s="170"/>
      <c r="M233" s="170"/>
      <c r="N233" s="170"/>
      <c r="O233" s="170"/>
      <c r="P233" s="170"/>
      <c r="Q233" s="170"/>
      <c r="R233" s="170"/>
      <c r="S233" s="171"/>
    </row>
    <row r="234" spans="1:19" ht="19.5" customHeight="1">
      <c r="A234" s="38" t="s">
        <v>99</v>
      </c>
      <c r="B234" s="67">
        <v>290</v>
      </c>
      <c r="C234" s="66" t="s">
        <v>12</v>
      </c>
      <c r="D234" s="66">
        <v>10</v>
      </c>
      <c r="E234" s="188"/>
      <c r="F234" s="188"/>
      <c r="G234" s="23">
        <f t="shared" si="87"/>
        <v>10</v>
      </c>
      <c r="H234" s="188">
        <v>0</v>
      </c>
      <c r="I234" s="208">
        <v>15</v>
      </c>
      <c r="J234" s="134">
        <f t="shared" si="86"/>
        <v>0</v>
      </c>
      <c r="K234" s="172"/>
      <c r="L234" s="170"/>
      <c r="M234" s="170"/>
      <c r="N234" s="170"/>
      <c r="O234" s="170"/>
      <c r="P234" s="170"/>
      <c r="Q234" s="170"/>
      <c r="R234" s="170"/>
      <c r="S234" s="171"/>
    </row>
    <row r="235" spans="1:19" ht="19.5" customHeight="1" hidden="1">
      <c r="A235" s="38" t="s">
        <v>99</v>
      </c>
      <c r="B235" s="67"/>
      <c r="C235" s="66"/>
      <c r="D235" s="65"/>
      <c r="E235" s="65"/>
      <c r="F235" s="65"/>
      <c r="G235" s="23">
        <f t="shared" si="87"/>
        <v>0</v>
      </c>
      <c r="H235" s="65"/>
      <c r="I235" s="223"/>
      <c r="J235" s="134">
        <f t="shared" si="86"/>
        <v>0</v>
      </c>
      <c r="K235" s="173"/>
      <c r="L235" s="170"/>
      <c r="M235" s="170"/>
      <c r="N235" s="170"/>
      <c r="O235" s="170"/>
      <c r="P235" s="170"/>
      <c r="Q235" s="170"/>
      <c r="R235" s="170"/>
      <c r="S235" s="171"/>
    </row>
    <row r="236" spans="1:19" s="70" customFormat="1" ht="19.5" customHeight="1" hidden="1">
      <c r="A236" s="40" t="s">
        <v>99</v>
      </c>
      <c r="B236" s="68">
        <v>300</v>
      </c>
      <c r="C236" s="69" t="s">
        <v>13</v>
      </c>
      <c r="D236" s="71">
        <f>SUM(D237:D238)</f>
        <v>150</v>
      </c>
      <c r="E236" s="71">
        <f>SUM(E237:E238)</f>
        <v>0</v>
      </c>
      <c r="F236" s="71">
        <f>SUM(F237:F238)</f>
        <v>0</v>
      </c>
      <c r="G236" s="23">
        <f t="shared" si="87"/>
        <v>150</v>
      </c>
      <c r="H236" s="71">
        <f>SUM(H237:H238)</f>
        <v>0</v>
      </c>
      <c r="I236" s="224">
        <f>SUM(I237:I238)</f>
        <v>0</v>
      </c>
      <c r="J236" s="134">
        <f t="shared" si="86"/>
        <v>0</v>
      </c>
      <c r="K236" s="174"/>
      <c r="L236" s="175"/>
      <c r="M236" s="175"/>
      <c r="N236" s="175"/>
      <c r="O236" s="175"/>
      <c r="P236" s="175"/>
      <c r="Q236" s="175"/>
      <c r="R236" s="175"/>
      <c r="S236" s="176"/>
    </row>
    <row r="237" spans="1:19" s="10" customFormat="1" ht="20.25" customHeight="1" hidden="1">
      <c r="A237" s="38" t="s">
        <v>99</v>
      </c>
      <c r="B237" s="8">
        <v>310</v>
      </c>
      <c r="C237" s="56" t="s">
        <v>14</v>
      </c>
      <c r="D237" s="18">
        <v>150</v>
      </c>
      <c r="E237" s="183">
        <v>0</v>
      </c>
      <c r="F237" s="183">
        <v>0</v>
      </c>
      <c r="G237" s="23">
        <f t="shared" si="87"/>
        <v>150</v>
      </c>
      <c r="H237" s="183"/>
      <c r="I237" s="210">
        <v>0</v>
      </c>
      <c r="J237" s="134">
        <f t="shared" si="86"/>
        <v>0</v>
      </c>
      <c r="K237" s="143"/>
      <c r="L237" s="143"/>
      <c r="M237" s="143"/>
      <c r="N237" s="143"/>
      <c r="O237" s="143"/>
      <c r="P237" s="143"/>
      <c r="Q237" s="143"/>
      <c r="R237" s="143"/>
      <c r="S237" s="144"/>
    </row>
    <row r="238" spans="1:19" s="10" customFormat="1" ht="20.25" customHeight="1" hidden="1">
      <c r="A238" s="38" t="s">
        <v>99</v>
      </c>
      <c r="B238" s="8">
        <v>340</v>
      </c>
      <c r="C238" s="56" t="s">
        <v>15</v>
      </c>
      <c r="D238" s="18">
        <v>0</v>
      </c>
      <c r="E238" s="18">
        <v>0</v>
      </c>
      <c r="F238" s="18">
        <v>0</v>
      </c>
      <c r="G238" s="23">
        <f t="shared" si="87"/>
        <v>0</v>
      </c>
      <c r="H238" s="18"/>
      <c r="I238" s="210"/>
      <c r="J238" s="134">
        <f t="shared" si="86"/>
        <v>0</v>
      </c>
      <c r="K238" s="143"/>
      <c r="L238" s="143"/>
      <c r="M238" s="143"/>
      <c r="N238" s="143"/>
      <c r="O238" s="143"/>
      <c r="P238" s="143"/>
      <c r="Q238" s="143"/>
      <c r="R238" s="143"/>
      <c r="S238" s="144"/>
    </row>
    <row r="239" spans="1:19" s="29" customFormat="1" ht="18.75">
      <c r="A239" s="239" t="s">
        <v>35</v>
      </c>
      <c r="B239" s="240"/>
      <c r="C239" s="240"/>
      <c r="D239" s="26">
        <f aca="true" t="shared" si="88" ref="D239:S239">SUM(D232:D236)</f>
        <v>160</v>
      </c>
      <c r="E239" s="26">
        <f t="shared" si="88"/>
        <v>0</v>
      </c>
      <c r="F239" s="26">
        <f t="shared" si="88"/>
        <v>0</v>
      </c>
      <c r="G239" s="26">
        <f t="shared" si="88"/>
        <v>160</v>
      </c>
      <c r="H239" s="26">
        <f t="shared" si="88"/>
        <v>0</v>
      </c>
      <c r="I239" s="212">
        <f t="shared" si="88"/>
        <v>30</v>
      </c>
      <c r="J239" s="136">
        <f t="shared" si="88"/>
        <v>0</v>
      </c>
      <c r="K239" s="154">
        <f t="shared" si="88"/>
        <v>0</v>
      </c>
      <c r="L239" s="154">
        <f t="shared" si="88"/>
        <v>0</v>
      </c>
      <c r="M239" s="154">
        <f>SUM(M232:M236)</f>
        <v>0</v>
      </c>
      <c r="N239" s="154">
        <f t="shared" si="88"/>
        <v>0</v>
      </c>
      <c r="O239" s="154">
        <f t="shared" si="88"/>
        <v>0</v>
      </c>
      <c r="P239" s="154">
        <f t="shared" si="88"/>
        <v>0</v>
      </c>
      <c r="Q239" s="154">
        <f t="shared" si="88"/>
        <v>0</v>
      </c>
      <c r="R239" s="154">
        <f t="shared" si="88"/>
        <v>0</v>
      </c>
      <c r="S239" s="155">
        <f t="shared" si="88"/>
        <v>0</v>
      </c>
    </row>
    <row r="240" spans="1:19" s="29" customFormat="1" ht="18.75">
      <c r="A240" s="245" t="s">
        <v>149</v>
      </c>
      <c r="B240" s="246"/>
      <c r="C240" s="247"/>
      <c r="D240" s="32"/>
      <c r="E240" s="32"/>
      <c r="F240" s="32"/>
      <c r="G240" s="32"/>
      <c r="H240" s="32"/>
      <c r="I240" s="32"/>
      <c r="J240" s="136"/>
      <c r="K240" s="130"/>
      <c r="L240" s="130"/>
      <c r="M240" s="130"/>
      <c r="N240" s="130"/>
      <c r="O240" s="130"/>
      <c r="P240" s="130"/>
      <c r="Q240" s="130"/>
      <c r="R240" s="130"/>
      <c r="S240" s="131"/>
    </row>
    <row r="241" spans="1:19" s="29" customFormat="1" ht="18.75">
      <c r="A241" s="42" t="s">
        <v>151</v>
      </c>
      <c r="B241" s="22" t="s">
        <v>150</v>
      </c>
      <c r="C241" s="56" t="s">
        <v>11</v>
      </c>
      <c r="D241" s="23"/>
      <c r="E241" s="23"/>
      <c r="F241" s="23"/>
      <c r="G241" s="23"/>
      <c r="H241" s="23"/>
      <c r="I241" s="23"/>
      <c r="J241" s="136">
        <f>SUM(K241:S241)</f>
        <v>1</v>
      </c>
      <c r="K241" s="177">
        <v>1</v>
      </c>
      <c r="L241" s="177"/>
      <c r="M241" s="177"/>
      <c r="N241" s="177"/>
      <c r="O241" s="177"/>
      <c r="P241" s="177"/>
      <c r="Q241" s="177"/>
      <c r="R241" s="177"/>
      <c r="S241" s="178"/>
    </row>
    <row r="242" spans="1:19" s="29" customFormat="1" ht="18.75">
      <c r="A242" s="239" t="s">
        <v>152</v>
      </c>
      <c r="B242" s="240"/>
      <c r="C242" s="240"/>
      <c r="D242" s="26">
        <f aca="true" t="shared" si="89" ref="D242:S242">SUM(D241:D241)</f>
        <v>0</v>
      </c>
      <c r="E242" s="26">
        <f t="shared" si="89"/>
        <v>0</v>
      </c>
      <c r="F242" s="26">
        <f t="shared" si="89"/>
        <v>0</v>
      </c>
      <c r="G242" s="26">
        <f t="shared" si="89"/>
        <v>0</v>
      </c>
      <c r="H242" s="26">
        <f t="shared" si="89"/>
        <v>0</v>
      </c>
      <c r="I242" s="26">
        <f t="shared" si="89"/>
        <v>0</v>
      </c>
      <c r="J242" s="136">
        <f t="shared" si="89"/>
        <v>1</v>
      </c>
      <c r="K242" s="154">
        <f t="shared" si="89"/>
        <v>1</v>
      </c>
      <c r="L242" s="154">
        <f t="shared" si="89"/>
        <v>0</v>
      </c>
      <c r="M242" s="154">
        <f t="shared" si="89"/>
        <v>0</v>
      </c>
      <c r="N242" s="154">
        <f t="shared" si="89"/>
        <v>0</v>
      </c>
      <c r="O242" s="154">
        <f t="shared" si="89"/>
        <v>0</v>
      </c>
      <c r="P242" s="154">
        <f t="shared" si="89"/>
        <v>0</v>
      </c>
      <c r="Q242" s="154">
        <f t="shared" si="89"/>
        <v>0</v>
      </c>
      <c r="R242" s="154">
        <f t="shared" si="89"/>
        <v>0</v>
      </c>
      <c r="S242" s="155">
        <f t="shared" si="89"/>
        <v>0</v>
      </c>
    </row>
    <row r="243" spans="1:19" s="28" customFormat="1" ht="22.5" customHeight="1">
      <c r="A243" s="43"/>
      <c r="B243" s="31"/>
      <c r="C243" s="30" t="s">
        <v>40</v>
      </c>
      <c r="D243" s="32">
        <f aca="true" t="shared" si="90" ref="D243:S243">SUM(D100,D116,D177,D190,D230,D239,D134,D124,D211,D182,D242)</f>
        <v>7719</v>
      </c>
      <c r="E243" s="32">
        <f t="shared" si="90"/>
        <v>0</v>
      </c>
      <c r="F243" s="32">
        <f t="shared" si="90"/>
        <v>0</v>
      </c>
      <c r="G243" s="32">
        <f t="shared" si="90"/>
        <v>7719</v>
      </c>
      <c r="H243" s="32">
        <f t="shared" si="90"/>
        <v>0</v>
      </c>
      <c r="I243" s="130">
        <f t="shared" si="90"/>
        <v>10858.999999999998</v>
      </c>
      <c r="J243" s="130">
        <f t="shared" si="90"/>
        <v>6168.599999999999</v>
      </c>
      <c r="K243" s="130">
        <f t="shared" si="90"/>
        <v>687.9</v>
      </c>
      <c r="L243" s="130">
        <f t="shared" si="90"/>
        <v>1122.1000000000001</v>
      </c>
      <c r="M243" s="130">
        <f t="shared" si="90"/>
        <v>1198.3000000000002</v>
      </c>
      <c r="N243" s="130">
        <f t="shared" si="90"/>
        <v>2476.5</v>
      </c>
      <c r="O243" s="130">
        <f t="shared" si="90"/>
        <v>0</v>
      </c>
      <c r="P243" s="130">
        <f t="shared" si="90"/>
        <v>0.7</v>
      </c>
      <c r="Q243" s="130">
        <f t="shared" si="90"/>
        <v>502</v>
      </c>
      <c r="R243" s="130">
        <f t="shared" si="90"/>
        <v>96.2</v>
      </c>
      <c r="S243" s="131">
        <f t="shared" si="90"/>
        <v>84.9</v>
      </c>
    </row>
    <row r="244" spans="1:19" s="10" customFormat="1" ht="17.25" customHeight="1">
      <c r="A244" s="44"/>
      <c r="B244" s="8">
        <v>211</v>
      </c>
      <c r="C244" s="56" t="s">
        <v>1</v>
      </c>
      <c r="D244" s="18">
        <f aca="true" t="shared" si="91" ref="D244:S244">SUM(D31,D35,D52,D103,D193,D214,D75,D127)</f>
        <v>3180</v>
      </c>
      <c r="E244" s="18">
        <f t="shared" si="91"/>
        <v>0</v>
      </c>
      <c r="F244" s="18">
        <f t="shared" si="91"/>
        <v>0</v>
      </c>
      <c r="G244" s="18">
        <f t="shared" si="91"/>
        <v>3180</v>
      </c>
      <c r="H244" s="18">
        <f t="shared" si="91"/>
        <v>0</v>
      </c>
      <c r="I244" s="143">
        <f t="shared" si="91"/>
        <v>5822.900000000001</v>
      </c>
      <c r="J244" s="134">
        <f t="shared" si="91"/>
        <v>3682.4</v>
      </c>
      <c r="K244" s="143">
        <f t="shared" si="91"/>
        <v>188.5</v>
      </c>
      <c r="L244" s="143">
        <f t="shared" si="91"/>
        <v>973.5</v>
      </c>
      <c r="M244" s="143">
        <f>SUM(M31,M35,M52,M103,M193,M214,M75,M127)</f>
        <v>263</v>
      </c>
      <c r="N244" s="143">
        <f t="shared" si="91"/>
        <v>2125.5</v>
      </c>
      <c r="O244" s="143">
        <f t="shared" si="91"/>
        <v>0</v>
      </c>
      <c r="P244" s="143">
        <f t="shared" si="91"/>
        <v>0</v>
      </c>
      <c r="Q244" s="143">
        <f t="shared" si="91"/>
        <v>0</v>
      </c>
      <c r="R244" s="143">
        <f t="shared" si="91"/>
        <v>69.8</v>
      </c>
      <c r="S244" s="144">
        <f t="shared" si="91"/>
        <v>62.1</v>
      </c>
    </row>
    <row r="245" spans="1:19" s="10" customFormat="1" ht="15.75">
      <c r="A245" s="44"/>
      <c r="B245" s="8">
        <v>212</v>
      </c>
      <c r="C245" s="56" t="s">
        <v>2</v>
      </c>
      <c r="D245" s="18">
        <f aca="true" t="shared" si="92" ref="D245:S245">SUM(D55,D104,D215,D196,D76,D36,D184,D232,)</f>
        <v>4</v>
      </c>
      <c r="E245" s="18">
        <f t="shared" si="92"/>
        <v>0</v>
      </c>
      <c r="F245" s="18">
        <f t="shared" si="92"/>
        <v>0</v>
      </c>
      <c r="G245" s="18">
        <f t="shared" si="92"/>
        <v>4</v>
      </c>
      <c r="H245" s="18">
        <f t="shared" si="92"/>
        <v>0</v>
      </c>
      <c r="I245" s="143">
        <f t="shared" si="92"/>
        <v>148</v>
      </c>
      <c r="J245" s="134">
        <f t="shared" si="92"/>
        <v>1</v>
      </c>
      <c r="K245" s="143">
        <f t="shared" si="92"/>
        <v>0</v>
      </c>
      <c r="L245" s="143">
        <f t="shared" si="92"/>
        <v>1</v>
      </c>
      <c r="M245" s="143">
        <f>SUM(M55,M104,M215,M196,M76,M36,M184,M232,)</f>
        <v>0</v>
      </c>
      <c r="N245" s="143">
        <f t="shared" si="92"/>
        <v>0</v>
      </c>
      <c r="O245" s="143">
        <f t="shared" si="92"/>
        <v>0</v>
      </c>
      <c r="P245" s="143">
        <f t="shared" si="92"/>
        <v>0</v>
      </c>
      <c r="Q245" s="143">
        <f t="shared" si="92"/>
        <v>0</v>
      </c>
      <c r="R245" s="143">
        <f t="shared" si="92"/>
        <v>0</v>
      </c>
      <c r="S245" s="144">
        <f t="shared" si="92"/>
        <v>0</v>
      </c>
    </row>
    <row r="246" spans="1:19" s="10" customFormat="1" ht="15.75">
      <c r="A246" s="44"/>
      <c r="B246" s="8">
        <v>213</v>
      </c>
      <c r="C246" s="56" t="s">
        <v>3</v>
      </c>
      <c r="D246" s="18">
        <f aca="true" t="shared" si="93" ref="D246:S246">SUM(D32,D37,D56,D105,D197,D216,D77,D128)</f>
        <v>943</v>
      </c>
      <c r="E246" s="18">
        <f t="shared" si="93"/>
        <v>0</v>
      </c>
      <c r="F246" s="18">
        <f t="shared" si="93"/>
        <v>0</v>
      </c>
      <c r="G246" s="18">
        <f t="shared" si="93"/>
        <v>943</v>
      </c>
      <c r="H246" s="18">
        <f t="shared" si="93"/>
        <v>0</v>
      </c>
      <c r="I246" s="143">
        <f t="shared" si="93"/>
        <v>1757.9999999999998</v>
      </c>
      <c r="J246" s="134">
        <f t="shared" si="93"/>
        <v>555.9</v>
      </c>
      <c r="K246" s="143">
        <f t="shared" si="93"/>
        <v>0</v>
      </c>
      <c r="L246" s="143">
        <f t="shared" si="93"/>
        <v>130</v>
      </c>
      <c r="M246" s="143">
        <f>SUM(M32,M37,M56,M105,M197,M216,M77,M128)</f>
        <v>35</v>
      </c>
      <c r="N246" s="143">
        <f t="shared" si="93"/>
        <v>351</v>
      </c>
      <c r="O246" s="143">
        <f t="shared" si="93"/>
        <v>0</v>
      </c>
      <c r="P246" s="143">
        <f t="shared" si="93"/>
        <v>0</v>
      </c>
      <c r="Q246" s="143">
        <f t="shared" si="93"/>
        <v>0</v>
      </c>
      <c r="R246" s="143">
        <f t="shared" si="93"/>
        <v>21.1</v>
      </c>
      <c r="S246" s="144">
        <f t="shared" si="93"/>
        <v>18.8</v>
      </c>
    </row>
    <row r="247" spans="1:19" s="10" customFormat="1" ht="15.75">
      <c r="A247" s="44"/>
      <c r="B247" s="8">
        <v>221</v>
      </c>
      <c r="C247" s="56" t="s">
        <v>5</v>
      </c>
      <c r="D247" s="18">
        <f aca="true" t="shared" si="94" ref="D247:S247">SUM(D107,D60,D201,D218,D79,D39)</f>
        <v>14</v>
      </c>
      <c r="E247" s="18">
        <f t="shared" si="94"/>
        <v>0</v>
      </c>
      <c r="F247" s="18">
        <f t="shared" si="94"/>
        <v>0</v>
      </c>
      <c r="G247" s="18">
        <f t="shared" si="94"/>
        <v>14</v>
      </c>
      <c r="H247" s="18">
        <f t="shared" si="94"/>
        <v>0</v>
      </c>
      <c r="I247" s="143">
        <f t="shared" si="94"/>
        <v>28.5</v>
      </c>
      <c r="J247" s="134">
        <f t="shared" si="94"/>
        <v>28.5</v>
      </c>
      <c r="K247" s="143">
        <f t="shared" si="94"/>
        <v>26</v>
      </c>
      <c r="L247" s="143">
        <f t="shared" si="94"/>
        <v>0</v>
      </c>
      <c r="M247" s="143">
        <f>SUM(M107,M60,M201,M218,M79,M39)</f>
        <v>0</v>
      </c>
      <c r="N247" s="143">
        <f t="shared" si="94"/>
        <v>0</v>
      </c>
      <c r="O247" s="143">
        <f t="shared" si="94"/>
        <v>0</v>
      </c>
      <c r="P247" s="143">
        <f t="shared" si="94"/>
        <v>0</v>
      </c>
      <c r="Q247" s="143">
        <f t="shared" si="94"/>
        <v>0</v>
      </c>
      <c r="R247" s="143">
        <f t="shared" si="94"/>
        <v>2.5</v>
      </c>
      <c r="S247" s="144">
        <f t="shared" si="94"/>
        <v>0</v>
      </c>
    </row>
    <row r="248" spans="1:19" s="10" customFormat="1" ht="15.75">
      <c r="A248" s="44"/>
      <c r="B248" s="8">
        <v>222</v>
      </c>
      <c r="C248" s="56" t="s">
        <v>6</v>
      </c>
      <c r="D248" s="18">
        <f aca="true" t="shared" si="95" ref="D248:S248">SUM(D61,D108,D219,D202,D40,D80,D185,D171,D233,)</f>
        <v>12</v>
      </c>
      <c r="E248" s="18">
        <f t="shared" si="95"/>
        <v>0</v>
      </c>
      <c r="F248" s="18">
        <f t="shared" si="95"/>
        <v>0</v>
      </c>
      <c r="G248" s="18">
        <f t="shared" si="95"/>
        <v>12</v>
      </c>
      <c r="H248" s="18">
        <f t="shared" si="95"/>
        <v>0</v>
      </c>
      <c r="I248" s="143">
        <f t="shared" si="95"/>
        <v>22</v>
      </c>
      <c r="J248" s="134">
        <f t="shared" si="95"/>
        <v>8</v>
      </c>
      <c r="K248" s="143">
        <f t="shared" si="95"/>
        <v>6</v>
      </c>
      <c r="L248" s="143">
        <f t="shared" si="95"/>
        <v>0</v>
      </c>
      <c r="M248" s="143">
        <f>SUM(M61,M108,M219,M202,M40,M80,M185,M171,M233,)</f>
        <v>0</v>
      </c>
      <c r="N248" s="143">
        <f t="shared" si="95"/>
        <v>0</v>
      </c>
      <c r="O248" s="143">
        <f t="shared" si="95"/>
        <v>0</v>
      </c>
      <c r="P248" s="143">
        <f t="shared" si="95"/>
        <v>0</v>
      </c>
      <c r="Q248" s="143">
        <f t="shared" si="95"/>
        <v>0</v>
      </c>
      <c r="R248" s="143">
        <f t="shared" si="95"/>
        <v>2</v>
      </c>
      <c r="S248" s="144">
        <f t="shared" si="95"/>
        <v>0</v>
      </c>
    </row>
    <row r="249" spans="1:19" s="10" customFormat="1" ht="15.75">
      <c r="A249" s="44"/>
      <c r="B249" s="8">
        <v>223</v>
      </c>
      <c r="C249" s="56" t="s">
        <v>7</v>
      </c>
      <c r="D249" s="18">
        <f aca="true" t="shared" si="96" ref="D249:S249">SUM(D62,D109,D160,D203,D220,D81,D41)</f>
        <v>422</v>
      </c>
      <c r="E249" s="18">
        <f t="shared" si="96"/>
        <v>0</v>
      </c>
      <c r="F249" s="18">
        <f t="shared" si="96"/>
        <v>0</v>
      </c>
      <c r="G249" s="18">
        <f t="shared" si="96"/>
        <v>422</v>
      </c>
      <c r="H249" s="18">
        <f t="shared" si="96"/>
        <v>0</v>
      </c>
      <c r="I249" s="143">
        <f t="shared" si="96"/>
        <v>768</v>
      </c>
      <c r="J249" s="134">
        <f t="shared" si="96"/>
        <v>231</v>
      </c>
      <c r="K249" s="143">
        <f t="shared" si="96"/>
        <v>230</v>
      </c>
      <c r="L249" s="143">
        <f t="shared" si="96"/>
        <v>1</v>
      </c>
      <c r="M249" s="143">
        <f>SUM(M62,M109,M160,M203,M220,M81,M41)</f>
        <v>0</v>
      </c>
      <c r="N249" s="143">
        <f t="shared" si="96"/>
        <v>0</v>
      </c>
      <c r="O249" s="143">
        <f t="shared" si="96"/>
        <v>0</v>
      </c>
      <c r="P249" s="143">
        <f t="shared" si="96"/>
        <v>0</v>
      </c>
      <c r="Q249" s="143">
        <f t="shared" si="96"/>
        <v>0</v>
      </c>
      <c r="R249" s="143">
        <f t="shared" si="96"/>
        <v>0</v>
      </c>
      <c r="S249" s="144">
        <f t="shared" si="96"/>
        <v>0</v>
      </c>
    </row>
    <row r="250" spans="1:19" s="10" customFormat="1" ht="15.75" hidden="1">
      <c r="A250" s="44"/>
      <c r="B250" s="8">
        <v>224</v>
      </c>
      <c r="C250" s="56" t="s">
        <v>8</v>
      </c>
      <c r="D250" s="18">
        <f aca="true" t="shared" si="97" ref="D250:S250">SUM(D63,D221,D82,D42,D204,D110)</f>
        <v>0</v>
      </c>
      <c r="E250" s="18">
        <f t="shared" si="97"/>
        <v>0</v>
      </c>
      <c r="F250" s="18">
        <f t="shared" si="97"/>
        <v>0</v>
      </c>
      <c r="G250" s="18">
        <f t="shared" si="97"/>
        <v>0</v>
      </c>
      <c r="H250" s="18">
        <f t="shared" si="97"/>
        <v>0</v>
      </c>
      <c r="I250" s="143">
        <f t="shared" si="97"/>
        <v>0</v>
      </c>
      <c r="J250" s="134">
        <f t="shared" si="97"/>
        <v>0</v>
      </c>
      <c r="K250" s="143">
        <f t="shared" si="97"/>
        <v>0</v>
      </c>
      <c r="L250" s="143">
        <f t="shared" si="97"/>
        <v>0</v>
      </c>
      <c r="M250" s="143">
        <f>SUM(M63,M221,M82,M42,M204,M110)</f>
        <v>0</v>
      </c>
      <c r="N250" s="143">
        <f t="shared" si="97"/>
        <v>0</v>
      </c>
      <c r="O250" s="143">
        <f t="shared" si="97"/>
        <v>0</v>
      </c>
      <c r="P250" s="143">
        <f t="shared" si="97"/>
        <v>0</v>
      </c>
      <c r="Q250" s="143">
        <f t="shared" si="97"/>
        <v>0</v>
      </c>
      <c r="R250" s="143">
        <f t="shared" si="97"/>
        <v>0</v>
      </c>
      <c r="S250" s="144">
        <f t="shared" si="97"/>
        <v>0</v>
      </c>
    </row>
    <row r="251" spans="1:19" s="10" customFormat="1" ht="15.75">
      <c r="A251" s="44"/>
      <c r="B251" s="8">
        <v>225</v>
      </c>
      <c r="C251" s="56" t="s">
        <v>9</v>
      </c>
      <c r="D251" s="18">
        <f>SUM(D161,D143,D111,D205,D222,D83,D64,D43,D179,D119,D138:D139,D166,D168,D172,D144,D131,D152)</f>
        <v>1796</v>
      </c>
      <c r="E251" s="18">
        <f>SUM(E161,E143,E111,E205,E222,E83,E64,E43,E179,E119,E138:E139,E166,E168,E172,E144,E131,E152)</f>
        <v>0</v>
      </c>
      <c r="F251" s="18">
        <f>SUM(F161,F143,F111,F205,F222,F83,F64,F43,F179,F119,F138:F139,F166,F168,F172,F144,F131,F152)</f>
        <v>0</v>
      </c>
      <c r="G251" s="18">
        <f>SUM(G161,G143,G111,G205,G222,G83,G64,G43,G179,G119,G138:G139,G166,G168,G172,G144,G131,G152)</f>
        <v>1796</v>
      </c>
      <c r="H251" s="18">
        <f>SUM(H161,H143,H111,H205,H222,H83,H64,H43,H179,H119,H138:H139,H166,H168,H172,H144,H131,H152)</f>
        <v>0</v>
      </c>
      <c r="I251" s="143">
        <f>SUM(I161,I143,I111,I205,I222,I83,I64,I43,I179,I119,I138:I139,I166,I168,I172,I144,I131,I152)+I162</f>
        <v>663</v>
      </c>
      <c r="J251" s="226">
        <f aca="true" t="shared" si="98" ref="J251:S251">SUM(J161,J143,J111,J205,J222,J83,J64,J43,J179,J119,J138:J139,J166,J168,J172,J144,J131,J152)+J162</f>
        <v>516</v>
      </c>
      <c r="K251" s="143">
        <f t="shared" si="98"/>
        <v>11</v>
      </c>
      <c r="L251" s="143">
        <f t="shared" si="98"/>
        <v>3</v>
      </c>
      <c r="M251" s="143">
        <f t="shared" si="98"/>
        <v>0</v>
      </c>
      <c r="N251" s="143">
        <f t="shared" si="98"/>
        <v>0</v>
      </c>
      <c r="O251" s="143">
        <f t="shared" si="98"/>
        <v>0</v>
      </c>
      <c r="P251" s="143">
        <f t="shared" si="98"/>
        <v>0</v>
      </c>
      <c r="Q251" s="143">
        <f t="shared" si="98"/>
        <v>502</v>
      </c>
      <c r="R251" s="143">
        <f t="shared" si="98"/>
        <v>0</v>
      </c>
      <c r="S251" s="143">
        <f t="shared" si="98"/>
        <v>0</v>
      </c>
    </row>
    <row r="252" spans="1:19" s="10" customFormat="1" ht="15.75">
      <c r="A252" s="44"/>
      <c r="B252" s="8">
        <v>226</v>
      </c>
      <c r="C252" s="56" t="s">
        <v>10</v>
      </c>
      <c r="D252" s="18">
        <f aca="true" t="shared" si="99" ref="D252:S252">SUM(D21,D112,D118,D120,D133,D140,D145,D146,D153,D154,D155,D163,D169,D173,D180,D186,D206,D223,D227,)</f>
        <v>155</v>
      </c>
      <c r="E252" s="18">
        <f t="shared" si="99"/>
        <v>0</v>
      </c>
      <c r="F252" s="18">
        <f t="shared" si="99"/>
        <v>0</v>
      </c>
      <c r="G252" s="18">
        <f t="shared" si="99"/>
        <v>155</v>
      </c>
      <c r="H252" s="18">
        <f t="shared" si="99"/>
        <v>0</v>
      </c>
      <c r="I252" s="143">
        <f t="shared" si="99"/>
        <v>117</v>
      </c>
      <c r="J252" s="134">
        <f t="shared" si="99"/>
        <v>86.2</v>
      </c>
      <c r="K252" s="143">
        <f>SUM(K21,K112,K118,K120,K133,K140,K145,K146,K153,K154,K155,K163,K169,K173,K180,K186,K206,K223,K227,)</f>
        <v>86.2</v>
      </c>
      <c r="L252" s="143">
        <f t="shared" si="99"/>
        <v>0</v>
      </c>
      <c r="M252" s="143">
        <f>SUM(M21,M112,M118,M120,M133,M140,M145,M146,M153,M154,M155,M163,M169,M173,M180,M186,M206,M223,M227,)</f>
        <v>0</v>
      </c>
      <c r="N252" s="143">
        <f t="shared" si="99"/>
        <v>0</v>
      </c>
      <c r="O252" s="143">
        <f t="shared" si="99"/>
        <v>0</v>
      </c>
      <c r="P252" s="143">
        <f t="shared" si="99"/>
        <v>0</v>
      </c>
      <c r="Q252" s="143">
        <f t="shared" si="99"/>
        <v>0</v>
      </c>
      <c r="R252" s="143">
        <f t="shared" si="99"/>
        <v>0</v>
      </c>
      <c r="S252" s="144">
        <f t="shared" si="99"/>
        <v>0</v>
      </c>
    </row>
    <row r="253" spans="1:19" s="10" customFormat="1" ht="15.75">
      <c r="A253" s="44"/>
      <c r="B253" s="8">
        <v>231</v>
      </c>
      <c r="C253" s="56" t="s">
        <v>11</v>
      </c>
      <c r="D253" s="18">
        <f>SUM(D95)</f>
        <v>0</v>
      </c>
      <c r="E253" s="18">
        <f>SUM(E95)</f>
        <v>0</v>
      </c>
      <c r="F253" s="18">
        <f>SUM(F95)</f>
        <v>0</v>
      </c>
      <c r="G253" s="18">
        <f>SUM(G95)</f>
        <v>0</v>
      </c>
      <c r="H253" s="18">
        <f>SUM(H95)</f>
        <v>0</v>
      </c>
      <c r="I253" s="143">
        <f aca="true" t="shared" si="100" ref="I253:S253">SUM(I95,I241)</f>
        <v>0</v>
      </c>
      <c r="J253" s="134">
        <f t="shared" si="100"/>
        <v>1</v>
      </c>
      <c r="K253" s="143">
        <f t="shared" si="100"/>
        <v>1</v>
      </c>
      <c r="L253" s="143">
        <f t="shared" si="100"/>
        <v>0</v>
      </c>
      <c r="M253" s="143">
        <f>SUM(M95,M241)</f>
        <v>0</v>
      </c>
      <c r="N253" s="143">
        <f t="shared" si="100"/>
        <v>0</v>
      </c>
      <c r="O253" s="143">
        <f t="shared" si="100"/>
        <v>0</v>
      </c>
      <c r="P253" s="143">
        <f t="shared" si="100"/>
        <v>0</v>
      </c>
      <c r="Q253" s="143">
        <f t="shared" si="100"/>
        <v>0</v>
      </c>
      <c r="R253" s="143">
        <f t="shared" si="100"/>
        <v>0</v>
      </c>
      <c r="S253" s="143">
        <f t="shared" si="100"/>
        <v>0</v>
      </c>
    </row>
    <row r="254" spans="1:19" s="10" customFormat="1" ht="36.75" customHeight="1">
      <c r="A254" s="44"/>
      <c r="B254" s="8">
        <v>242</v>
      </c>
      <c r="C254" s="56" t="s">
        <v>58</v>
      </c>
      <c r="D254" s="18">
        <f aca="true" t="shared" si="101" ref="D254:S254">SUM(D137,D158)</f>
        <v>0</v>
      </c>
      <c r="E254" s="18">
        <f t="shared" si="101"/>
        <v>0</v>
      </c>
      <c r="F254" s="18">
        <f t="shared" si="101"/>
        <v>0</v>
      </c>
      <c r="G254" s="18">
        <f t="shared" si="101"/>
        <v>0</v>
      </c>
      <c r="H254" s="18">
        <f t="shared" si="101"/>
        <v>0</v>
      </c>
      <c r="I254" s="143">
        <f t="shared" si="101"/>
        <v>10</v>
      </c>
      <c r="J254" s="134">
        <f t="shared" si="101"/>
        <v>0</v>
      </c>
      <c r="K254" s="143">
        <f t="shared" si="101"/>
        <v>0</v>
      </c>
      <c r="L254" s="143">
        <f t="shared" si="101"/>
        <v>0</v>
      </c>
      <c r="M254" s="143">
        <f>SUM(M137,M158)</f>
        <v>0</v>
      </c>
      <c r="N254" s="143">
        <f t="shared" si="101"/>
        <v>0</v>
      </c>
      <c r="O254" s="143">
        <f t="shared" si="101"/>
        <v>0</v>
      </c>
      <c r="P254" s="143">
        <f t="shared" si="101"/>
        <v>0</v>
      </c>
      <c r="Q254" s="143">
        <f t="shared" si="101"/>
        <v>0</v>
      </c>
      <c r="R254" s="143">
        <f t="shared" si="101"/>
        <v>0</v>
      </c>
      <c r="S254" s="144">
        <f t="shared" si="101"/>
        <v>0</v>
      </c>
    </row>
    <row r="255" spans="1:19" s="10" customFormat="1" ht="18.75" customHeight="1" hidden="1">
      <c r="A255" s="44"/>
      <c r="B255" s="8">
        <v>251</v>
      </c>
      <c r="C255" s="56" t="s">
        <v>111</v>
      </c>
      <c r="D255" s="18">
        <f aca="true" t="shared" si="102" ref="D255:S255">SUM(D85,D66,D150,D151)</f>
        <v>522</v>
      </c>
      <c r="E255" s="18">
        <f t="shared" si="102"/>
        <v>0</v>
      </c>
      <c r="F255" s="18">
        <f t="shared" si="102"/>
        <v>0</v>
      </c>
      <c r="G255" s="18">
        <f t="shared" si="102"/>
        <v>522</v>
      </c>
      <c r="H255" s="18">
        <f t="shared" si="102"/>
        <v>0</v>
      </c>
      <c r="I255" s="143">
        <f t="shared" si="102"/>
        <v>822.1</v>
      </c>
      <c r="J255" s="134">
        <f t="shared" si="102"/>
        <v>822.1</v>
      </c>
      <c r="K255" s="143">
        <f t="shared" si="102"/>
        <v>0</v>
      </c>
      <c r="L255" s="143">
        <f t="shared" si="102"/>
        <v>0</v>
      </c>
      <c r="M255" s="143">
        <f>SUM(M85,M66,M150,M151)</f>
        <v>822.1</v>
      </c>
      <c r="N255" s="143">
        <f t="shared" si="102"/>
        <v>0</v>
      </c>
      <c r="O255" s="143">
        <f t="shared" si="102"/>
        <v>0</v>
      </c>
      <c r="P255" s="143">
        <f t="shared" si="102"/>
        <v>0</v>
      </c>
      <c r="Q255" s="143">
        <f t="shared" si="102"/>
        <v>0</v>
      </c>
      <c r="R255" s="143">
        <f t="shared" si="102"/>
        <v>0</v>
      </c>
      <c r="S255" s="144">
        <f t="shared" si="102"/>
        <v>0</v>
      </c>
    </row>
    <row r="256" spans="1:19" s="10" customFormat="1" ht="15.75" hidden="1">
      <c r="A256" s="44"/>
      <c r="B256" s="8">
        <v>262</v>
      </c>
      <c r="C256" s="56" t="s">
        <v>36</v>
      </c>
      <c r="D256" s="18">
        <f aca="true" t="shared" si="103" ref="D256:S256">SUM(D67,D87,D45)</f>
        <v>0</v>
      </c>
      <c r="E256" s="18">
        <f t="shared" si="103"/>
        <v>0</v>
      </c>
      <c r="F256" s="18">
        <f t="shared" si="103"/>
        <v>0</v>
      </c>
      <c r="G256" s="18">
        <f t="shared" si="103"/>
        <v>0</v>
      </c>
      <c r="H256" s="18">
        <f t="shared" si="103"/>
        <v>0</v>
      </c>
      <c r="I256" s="143">
        <f t="shared" si="103"/>
        <v>0</v>
      </c>
      <c r="J256" s="134">
        <f t="shared" si="103"/>
        <v>0</v>
      </c>
      <c r="K256" s="143">
        <f t="shared" si="103"/>
        <v>0</v>
      </c>
      <c r="L256" s="143">
        <f t="shared" si="103"/>
        <v>0</v>
      </c>
      <c r="M256" s="143">
        <f>SUM(M67,M87,M45)</f>
        <v>0</v>
      </c>
      <c r="N256" s="143">
        <f t="shared" si="103"/>
        <v>0</v>
      </c>
      <c r="O256" s="143">
        <f t="shared" si="103"/>
        <v>0</v>
      </c>
      <c r="P256" s="143">
        <f t="shared" si="103"/>
        <v>0</v>
      </c>
      <c r="Q256" s="143">
        <f t="shared" si="103"/>
        <v>0</v>
      </c>
      <c r="R256" s="143">
        <f t="shared" si="103"/>
        <v>0</v>
      </c>
      <c r="S256" s="144">
        <f t="shared" si="103"/>
        <v>0</v>
      </c>
    </row>
    <row r="257" spans="1:22" s="10" customFormat="1" ht="31.5" hidden="1">
      <c r="A257" s="44"/>
      <c r="B257" s="8">
        <v>263</v>
      </c>
      <c r="C257" s="56" t="s">
        <v>44</v>
      </c>
      <c r="D257" s="18">
        <f aca="true" t="shared" si="104" ref="D257:S257">SUM(D68,D88,D226)</f>
        <v>68</v>
      </c>
      <c r="E257" s="18">
        <f t="shared" si="104"/>
        <v>0</v>
      </c>
      <c r="F257" s="18">
        <f t="shared" si="104"/>
        <v>0</v>
      </c>
      <c r="G257" s="18">
        <f t="shared" si="104"/>
        <v>68</v>
      </c>
      <c r="H257" s="18">
        <f t="shared" si="104"/>
        <v>0</v>
      </c>
      <c r="I257" s="143">
        <f t="shared" si="104"/>
        <v>115</v>
      </c>
      <c r="J257" s="134">
        <f t="shared" si="104"/>
        <v>100</v>
      </c>
      <c r="K257" s="143">
        <f t="shared" si="104"/>
        <v>21.8</v>
      </c>
      <c r="L257" s="143">
        <f t="shared" si="104"/>
        <v>0</v>
      </c>
      <c r="M257" s="143">
        <f>SUM(M68,M88,M226)</f>
        <v>78.2</v>
      </c>
      <c r="N257" s="143">
        <f t="shared" si="104"/>
        <v>0</v>
      </c>
      <c r="O257" s="143">
        <f t="shared" si="104"/>
        <v>0</v>
      </c>
      <c r="P257" s="143">
        <f t="shared" si="104"/>
        <v>0</v>
      </c>
      <c r="Q257" s="143">
        <f t="shared" si="104"/>
        <v>0</v>
      </c>
      <c r="R257" s="143">
        <f t="shared" si="104"/>
        <v>0</v>
      </c>
      <c r="S257" s="144">
        <f t="shared" si="104"/>
        <v>0</v>
      </c>
      <c r="T257" s="100"/>
      <c r="U257" s="100"/>
      <c r="V257" s="100"/>
    </row>
    <row r="258" spans="1:22" s="10" customFormat="1" ht="15.75">
      <c r="A258" s="44"/>
      <c r="B258" s="8">
        <v>290</v>
      </c>
      <c r="C258" s="56" t="s">
        <v>12</v>
      </c>
      <c r="D258" s="18">
        <f>SUM(D26,D187,D207,D234,D228,D121)</f>
        <v>58</v>
      </c>
      <c r="E258" s="18">
        <f aca="true" t="shared" si="105" ref="E258:S258">SUM(E26,E187,E207,E234,E228,E121)</f>
        <v>0</v>
      </c>
      <c r="F258" s="18">
        <f t="shared" si="105"/>
        <v>0</v>
      </c>
      <c r="G258" s="18">
        <f t="shared" si="105"/>
        <v>58</v>
      </c>
      <c r="H258" s="18">
        <f t="shared" si="105"/>
        <v>0</v>
      </c>
      <c r="I258" s="143">
        <f t="shared" si="105"/>
        <v>81</v>
      </c>
      <c r="J258" s="198">
        <f t="shared" si="105"/>
        <v>38</v>
      </c>
      <c r="K258" s="18">
        <f t="shared" si="105"/>
        <v>27</v>
      </c>
      <c r="L258" s="18">
        <f t="shared" si="105"/>
        <v>11</v>
      </c>
      <c r="M258" s="18">
        <f>SUM(M26,M187,M207,M234,M228,M121)</f>
        <v>0</v>
      </c>
      <c r="N258" s="18">
        <f t="shared" si="105"/>
        <v>0</v>
      </c>
      <c r="O258" s="18">
        <f t="shared" si="105"/>
        <v>0</v>
      </c>
      <c r="P258" s="18">
        <f t="shared" si="105"/>
        <v>0</v>
      </c>
      <c r="Q258" s="18">
        <f t="shared" si="105"/>
        <v>0</v>
      </c>
      <c r="R258" s="18">
        <f t="shared" si="105"/>
        <v>0</v>
      </c>
      <c r="S258" s="18">
        <f t="shared" si="105"/>
        <v>0</v>
      </c>
      <c r="T258" s="101"/>
      <c r="U258" s="101"/>
      <c r="V258" s="100"/>
    </row>
    <row r="259" spans="1:22" s="10" customFormat="1" ht="15.75">
      <c r="A259" s="44"/>
      <c r="B259" s="8">
        <v>310</v>
      </c>
      <c r="C259" s="56" t="s">
        <v>14</v>
      </c>
      <c r="D259" s="172">
        <f aca="true" t="shared" si="106" ref="D259:S259">SUM(D28,D114,D209,D237,D175,D148,D122)</f>
        <v>400</v>
      </c>
      <c r="E259" s="172">
        <f t="shared" si="106"/>
        <v>0</v>
      </c>
      <c r="F259" s="172">
        <f t="shared" si="106"/>
        <v>0</v>
      </c>
      <c r="G259" s="172">
        <f t="shared" si="106"/>
        <v>400</v>
      </c>
      <c r="H259" s="172">
        <f t="shared" si="106"/>
        <v>0</v>
      </c>
      <c r="I259" s="172">
        <f t="shared" si="106"/>
        <v>141</v>
      </c>
      <c r="J259" s="134">
        <f t="shared" si="106"/>
        <v>1</v>
      </c>
      <c r="K259" s="143">
        <f t="shared" si="106"/>
        <v>1</v>
      </c>
      <c r="L259" s="143">
        <f t="shared" si="106"/>
        <v>0</v>
      </c>
      <c r="M259" s="143">
        <f>SUM(M28,M114,M209,M237,M175,M148,M122)</f>
        <v>0</v>
      </c>
      <c r="N259" s="143">
        <f t="shared" si="106"/>
        <v>0</v>
      </c>
      <c r="O259" s="143">
        <f t="shared" si="106"/>
        <v>0</v>
      </c>
      <c r="P259" s="143">
        <f t="shared" si="106"/>
        <v>0</v>
      </c>
      <c r="Q259" s="143">
        <f t="shared" si="106"/>
        <v>0</v>
      </c>
      <c r="R259" s="143">
        <f t="shared" si="106"/>
        <v>0</v>
      </c>
      <c r="S259" s="144">
        <f t="shared" si="106"/>
        <v>0</v>
      </c>
      <c r="T259" s="101"/>
      <c r="U259" s="100"/>
      <c r="V259" s="100"/>
    </row>
    <row r="260" spans="1:22" s="10" customFormat="1" ht="15.75">
      <c r="A260" s="44"/>
      <c r="B260" s="8">
        <v>340</v>
      </c>
      <c r="C260" s="56" t="s">
        <v>15</v>
      </c>
      <c r="D260" s="172">
        <f aca="true" t="shared" si="107" ref="D260:I260">SUM(D29,D115,D123,D129,D210,D238,D176,D189,D170)</f>
        <v>145</v>
      </c>
      <c r="E260" s="172">
        <f t="shared" si="107"/>
        <v>0</v>
      </c>
      <c r="F260" s="172">
        <f t="shared" si="107"/>
        <v>0</v>
      </c>
      <c r="G260" s="172">
        <f t="shared" si="107"/>
        <v>145</v>
      </c>
      <c r="H260" s="172">
        <f t="shared" si="107"/>
        <v>0</v>
      </c>
      <c r="I260" s="172">
        <f t="shared" si="107"/>
        <v>362.5</v>
      </c>
      <c r="J260" s="134">
        <f>SUM(J29,J115,J123,J129,J210,J238,J176,J189,J170)</f>
        <v>97.5</v>
      </c>
      <c r="K260" s="143">
        <f>SUM(K29,K115,K123,K129,K210,K238,K176,K189,K170)</f>
        <v>89.4</v>
      </c>
      <c r="L260" s="143">
        <f aca="true" t="shared" si="108" ref="L260:S260">SUM(L29,L115,L123,L129,L210,L238,L176,L189)</f>
        <v>1.6</v>
      </c>
      <c r="M260" s="143">
        <f>SUM(M29,M115,M123,M129,M210,M238,M176,M189)</f>
        <v>0</v>
      </c>
      <c r="N260" s="143">
        <f t="shared" si="108"/>
        <v>0</v>
      </c>
      <c r="O260" s="143">
        <f t="shared" si="108"/>
        <v>0</v>
      </c>
      <c r="P260" s="143">
        <f>SUM(P29,P115,P123,P129,P210,P238,P176,P189)</f>
        <v>0.7</v>
      </c>
      <c r="Q260" s="143">
        <f t="shared" si="108"/>
        <v>0</v>
      </c>
      <c r="R260" s="143">
        <f t="shared" si="108"/>
        <v>0.8</v>
      </c>
      <c r="S260" s="144">
        <f t="shared" si="108"/>
        <v>4</v>
      </c>
      <c r="T260" s="100"/>
      <c r="U260" s="100"/>
      <c r="V260" s="100"/>
    </row>
    <row r="261" spans="1:22" s="28" customFormat="1" ht="19.5" customHeight="1" thickBot="1">
      <c r="A261" s="45"/>
      <c r="B261" s="46"/>
      <c r="C261" s="47" t="s">
        <v>43</v>
      </c>
      <c r="D261" s="48">
        <f aca="true" t="shared" si="109" ref="D261:I261">SUM(D244:D260)</f>
        <v>7719</v>
      </c>
      <c r="E261" s="48">
        <f t="shared" si="109"/>
        <v>0</v>
      </c>
      <c r="F261" s="48">
        <f t="shared" si="109"/>
        <v>0</v>
      </c>
      <c r="G261" s="48">
        <f t="shared" si="109"/>
        <v>7719</v>
      </c>
      <c r="H261" s="48">
        <f t="shared" si="109"/>
        <v>0</v>
      </c>
      <c r="I261" s="126">
        <f t="shared" si="109"/>
        <v>10859.000000000002</v>
      </c>
      <c r="J261" s="126">
        <f aca="true" t="shared" si="110" ref="J261:S261">SUM(J244:J260)</f>
        <v>6168.6</v>
      </c>
      <c r="K261" s="126">
        <f>SUM(K244:K260)</f>
        <v>687.9</v>
      </c>
      <c r="L261" s="126">
        <f t="shared" si="110"/>
        <v>1121.1</v>
      </c>
      <c r="M261" s="126">
        <f t="shared" si="110"/>
        <v>1198.3</v>
      </c>
      <c r="N261" s="126">
        <f t="shared" si="110"/>
        <v>2476.5</v>
      </c>
      <c r="O261" s="126">
        <f t="shared" si="110"/>
        <v>0</v>
      </c>
      <c r="P261" s="126">
        <f t="shared" si="110"/>
        <v>0.7</v>
      </c>
      <c r="Q261" s="126">
        <f t="shared" si="110"/>
        <v>502</v>
      </c>
      <c r="R261" s="126">
        <f t="shared" si="110"/>
        <v>96.2</v>
      </c>
      <c r="S261" s="179">
        <f t="shared" si="110"/>
        <v>84.9</v>
      </c>
      <c r="T261" s="102"/>
      <c r="U261" s="102"/>
      <c r="V261" s="102"/>
    </row>
    <row r="263" spans="3:11" ht="12.75">
      <c r="C263" s="1" t="s">
        <v>153</v>
      </c>
      <c r="J263" s="1">
        <v>83.5</v>
      </c>
      <c r="K263" s="1">
        <v>83.5</v>
      </c>
    </row>
    <row r="265" spans="3:19" ht="12.75">
      <c r="C265" s="1" t="s">
        <v>142</v>
      </c>
      <c r="I265" s="206">
        <f>SUM(J264:J266)</f>
        <v>6202.699999999999</v>
      </c>
      <c r="J265" s="118">
        <f>SUM(K265:S265)</f>
        <v>6141.699999999999</v>
      </c>
      <c r="K265" s="1">
        <v>717</v>
      </c>
      <c r="L265" s="1">
        <v>872.6</v>
      </c>
      <c r="M265" s="1">
        <v>1185.3</v>
      </c>
      <c r="N265" s="235">
        <v>2683</v>
      </c>
      <c r="P265" s="1">
        <v>0.7</v>
      </c>
      <c r="Q265" s="1">
        <v>502</v>
      </c>
      <c r="R265" s="1">
        <v>96.2</v>
      </c>
      <c r="S265" s="1">
        <v>84.9</v>
      </c>
    </row>
    <row r="266" spans="3:11" ht="12.75">
      <c r="C266" s="1" t="s">
        <v>103</v>
      </c>
      <c r="J266" s="1">
        <v>61</v>
      </c>
      <c r="K266" s="1">
        <v>61</v>
      </c>
    </row>
    <row r="267" spans="3:19" ht="12.75">
      <c r="C267" s="1" t="s">
        <v>108</v>
      </c>
      <c r="J267" s="125">
        <f>SUM(J265+J266-J261-J263)</f>
        <v>-49.400000000001455</v>
      </c>
      <c r="K267" s="125">
        <f>SUM(K265+K266-K261-K263)</f>
        <v>6.600000000000023</v>
      </c>
      <c r="L267" s="125">
        <f>SUM(L265-L261)</f>
        <v>-248.4999999999999</v>
      </c>
      <c r="M267" s="125">
        <f>SUM(M265-M261)</f>
        <v>-13</v>
      </c>
      <c r="N267" s="125">
        <f aca="true" t="shared" si="111" ref="N267:S267">SUM(N265-N261)</f>
        <v>206.5</v>
      </c>
      <c r="O267" s="125"/>
      <c r="P267" s="125">
        <f t="shared" si="111"/>
        <v>0</v>
      </c>
      <c r="Q267" s="125">
        <f t="shared" si="111"/>
        <v>0</v>
      </c>
      <c r="R267" s="125">
        <f t="shared" si="111"/>
        <v>0</v>
      </c>
      <c r="S267" s="125">
        <f t="shared" si="111"/>
        <v>0</v>
      </c>
    </row>
    <row r="269" ht="13.5" thickBot="1"/>
    <row r="270" spans="3:19" ht="12.75">
      <c r="C270" s="104" t="s">
        <v>142</v>
      </c>
      <c r="D270" s="105"/>
      <c r="E270" s="105"/>
      <c r="F270" s="105"/>
      <c r="G270" s="105"/>
      <c r="H270" s="105"/>
      <c r="I270" s="105"/>
      <c r="J270" s="117">
        <f aca="true" t="shared" si="112" ref="J270:J275">SUM(K270:S270)</f>
        <v>6687.299999999999</v>
      </c>
      <c r="K270" s="105">
        <v>1676.9</v>
      </c>
      <c r="L270" s="105">
        <v>882.1</v>
      </c>
      <c r="M270" s="105">
        <v>1014</v>
      </c>
      <c r="N270" s="105">
        <v>2940.9</v>
      </c>
      <c r="O270" s="105"/>
      <c r="P270" s="105"/>
      <c r="Q270" s="105"/>
      <c r="R270" s="105">
        <v>84.9</v>
      </c>
      <c r="S270" s="106">
        <v>88.5</v>
      </c>
    </row>
    <row r="271" spans="3:19" ht="12.75">
      <c r="C271" s="107" t="s">
        <v>145</v>
      </c>
      <c r="D271" s="108"/>
      <c r="E271" s="108"/>
      <c r="F271" s="108"/>
      <c r="G271" s="108"/>
      <c r="H271" s="108"/>
      <c r="I271" s="108" t="s">
        <v>148</v>
      </c>
      <c r="J271" s="108">
        <f t="shared" si="112"/>
        <v>1028.9</v>
      </c>
      <c r="K271" s="108">
        <v>1028.9</v>
      </c>
      <c r="L271" s="108"/>
      <c r="M271" s="108"/>
      <c r="N271" s="108"/>
      <c r="O271" s="108"/>
      <c r="P271" s="108"/>
      <c r="Q271" s="108"/>
      <c r="R271" s="108"/>
      <c r="S271" s="109"/>
    </row>
    <row r="272" spans="3:19" ht="13.5" thickBot="1">
      <c r="C272" s="110" t="s">
        <v>144</v>
      </c>
      <c r="D272" s="111"/>
      <c r="E272" s="111"/>
      <c r="F272" s="111"/>
      <c r="G272" s="111"/>
      <c r="H272" s="111"/>
      <c r="I272" s="111" t="s">
        <v>148</v>
      </c>
      <c r="J272" s="111">
        <f t="shared" si="112"/>
        <v>90</v>
      </c>
      <c r="K272" s="111">
        <v>90</v>
      </c>
      <c r="L272" s="111"/>
      <c r="M272" s="111"/>
      <c r="N272" s="111"/>
      <c r="O272" s="111"/>
      <c r="P272" s="111"/>
      <c r="Q272" s="111"/>
      <c r="R272" s="111"/>
      <c r="S272" s="112"/>
    </row>
    <row r="273" spans="3:19" ht="12.75" hidden="1">
      <c r="C273" s="104" t="s">
        <v>143</v>
      </c>
      <c r="D273" s="105"/>
      <c r="E273" s="105"/>
      <c r="F273" s="105"/>
      <c r="G273" s="105"/>
      <c r="H273" s="105"/>
      <c r="I273" s="105"/>
      <c r="J273" s="113">
        <f t="shared" si="112"/>
        <v>6997.8</v>
      </c>
      <c r="K273" s="105">
        <v>1865.2</v>
      </c>
      <c r="L273" s="105">
        <v>872.6</v>
      </c>
      <c r="M273" s="105">
        <v>1052</v>
      </c>
      <c r="N273" s="105">
        <v>2907.9</v>
      </c>
      <c r="O273" s="105">
        <v>126.7</v>
      </c>
      <c r="P273" s="105"/>
      <c r="Q273" s="105"/>
      <c r="R273" s="105">
        <v>84.9</v>
      </c>
      <c r="S273" s="106">
        <v>88.5</v>
      </c>
    </row>
    <row r="274" spans="3:19" ht="12.75" hidden="1">
      <c r="C274" s="107" t="s">
        <v>146</v>
      </c>
      <c r="D274" s="108"/>
      <c r="E274" s="108"/>
      <c r="F274" s="108"/>
      <c r="G274" s="108"/>
      <c r="H274" s="108"/>
      <c r="I274" s="108" t="s">
        <v>148</v>
      </c>
      <c r="J274" s="108">
        <f t="shared" si="112"/>
        <v>1184.2</v>
      </c>
      <c r="K274" s="108">
        <v>1184.2</v>
      </c>
      <c r="L274" s="108"/>
      <c r="M274" s="108"/>
      <c r="N274" s="108"/>
      <c r="O274" s="108"/>
      <c r="P274" s="108"/>
      <c r="Q274" s="108"/>
      <c r="R274" s="108"/>
      <c r="S274" s="109"/>
    </row>
    <row r="275" spans="3:19" ht="13.5" hidden="1" thickBot="1">
      <c r="C275" s="110" t="s">
        <v>147</v>
      </c>
      <c r="D275" s="111"/>
      <c r="E275" s="111"/>
      <c r="F275" s="111"/>
      <c r="G275" s="111"/>
      <c r="H275" s="111"/>
      <c r="I275" s="111" t="s">
        <v>148</v>
      </c>
      <c r="J275" s="111">
        <f t="shared" si="112"/>
        <v>190</v>
      </c>
      <c r="K275" s="111">
        <v>190</v>
      </c>
      <c r="L275" s="111"/>
      <c r="M275" s="111"/>
      <c r="N275" s="111"/>
      <c r="O275" s="111"/>
      <c r="P275" s="111"/>
      <c r="Q275" s="111"/>
      <c r="R275" s="111"/>
      <c r="S275" s="112"/>
    </row>
  </sheetData>
  <sheetProtection formatCells="0" formatColumns="0" formatRows="0" insertColumns="0" insertRows="0" insertHyperlinks="0" deleteColumns="0" deleteRows="0" sort="0" autoFilter="0" pivotTables="0"/>
  <mergeCells count="29">
    <mergeCell ref="A117:C117"/>
    <mergeCell ref="A124:C124"/>
    <mergeCell ref="A125:C125"/>
    <mergeCell ref="A242:C242"/>
    <mergeCell ref="A182:C182"/>
    <mergeCell ref="A183:C183"/>
    <mergeCell ref="A190:C190"/>
    <mergeCell ref="A191:C191"/>
    <mergeCell ref="A211:C211"/>
    <mergeCell ref="A212:C212"/>
    <mergeCell ref="B136:C136"/>
    <mergeCell ref="A225:C225"/>
    <mergeCell ref="A230:C230"/>
    <mergeCell ref="A239:C239"/>
    <mergeCell ref="A240:C240"/>
    <mergeCell ref="B141:C141"/>
    <mergeCell ref="B159:C159"/>
    <mergeCell ref="A177:C177"/>
    <mergeCell ref="A178:C178"/>
    <mergeCell ref="N1:T1"/>
    <mergeCell ref="B130:C130"/>
    <mergeCell ref="B132:C132"/>
    <mergeCell ref="A134:C134"/>
    <mergeCell ref="B126:C126"/>
    <mergeCell ref="A100:C100"/>
    <mergeCell ref="A116:C116"/>
    <mergeCell ref="A4:S4"/>
    <mergeCell ref="A8:I8"/>
    <mergeCell ref="A9:C9"/>
  </mergeCells>
  <printOptions/>
  <pageMargins left="0.2755905511811024" right="0.1968503937007874" top="0.31496062992125984" bottom="0.1968503937007874" header="0" footer="0"/>
  <pageSetup fitToHeight="0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5"/>
  <sheetViews>
    <sheetView tabSelected="1" view="pageBreakPreview" zoomScaleSheetLayoutView="100" zoomScalePageLayoutView="0" workbookViewId="0" topLeftCell="A6">
      <pane xSplit="8" ySplit="4" topLeftCell="I10" activePane="bottomRight" state="frozen"/>
      <selection pane="topLeft" activeCell="A6" sqref="A6"/>
      <selection pane="topRight" activeCell="I6" sqref="I6"/>
      <selection pane="bottomLeft" activeCell="A10" sqref="A10"/>
      <selection pane="bottomRight" activeCell="M203" sqref="M203"/>
    </sheetView>
  </sheetViews>
  <sheetFormatPr defaultColWidth="9.00390625" defaultRowHeight="12.75"/>
  <cols>
    <col min="1" max="1" width="8.00390625" style="1" customWidth="1"/>
    <col min="2" max="2" width="7.00390625" style="2" customWidth="1"/>
    <col min="3" max="3" width="62.625" style="1" customWidth="1"/>
    <col min="4" max="7" width="11.375" style="1" hidden="1" customWidth="1"/>
    <col min="8" max="8" width="12.25390625" style="1" hidden="1" customWidth="1"/>
    <col min="9" max="9" width="12.25390625" style="1" customWidth="1"/>
    <col min="10" max="14" width="11.375" style="1" customWidth="1"/>
    <col min="15" max="15" width="11.375" style="1" hidden="1" customWidth="1"/>
    <col min="16" max="19" width="11.375" style="1" customWidth="1"/>
    <col min="20" max="16384" width="9.125" style="1" customWidth="1"/>
  </cols>
  <sheetData>
    <row r="1" spans="2:19" s="61" customFormat="1" ht="103.5" customHeight="1">
      <c r="B1" s="62"/>
      <c r="M1" s="258" t="s">
        <v>162</v>
      </c>
      <c r="N1" s="258"/>
      <c r="O1" s="258"/>
      <c r="P1" s="258"/>
      <c r="Q1" s="258"/>
      <c r="R1" s="258"/>
      <c r="S1" s="258"/>
    </row>
    <row r="2" s="61" customFormat="1" ht="13.5">
      <c r="B2" s="62"/>
    </row>
    <row r="3" s="61" customFormat="1" ht="13.5">
      <c r="B3" s="62"/>
    </row>
    <row r="4" spans="1:19" s="61" customFormat="1" ht="39.75" customHeight="1">
      <c r="A4" s="238" t="s">
        <v>161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</row>
    <row r="5" s="61" customFormat="1" ht="18.75" customHeight="1">
      <c r="B5" s="62"/>
    </row>
    <row r="6" spans="2:19" s="61" customFormat="1" ht="17.25" thickBot="1">
      <c r="B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 t="s">
        <v>95</v>
      </c>
    </row>
    <row r="7" ht="13.5" hidden="1" thickBot="1"/>
    <row r="8" spans="1:9" ht="15" customHeight="1" hidden="1" thickBot="1">
      <c r="A8" s="248"/>
      <c r="B8" s="248"/>
      <c r="C8" s="248"/>
      <c r="D8" s="248"/>
      <c r="E8" s="248"/>
      <c r="F8" s="248"/>
      <c r="G8" s="248"/>
      <c r="H8" s="248"/>
      <c r="I8" s="248"/>
    </row>
    <row r="9" spans="1:19" ht="85.5" customHeight="1" thickBot="1">
      <c r="A9" s="249" t="s">
        <v>59</v>
      </c>
      <c r="B9" s="250"/>
      <c r="C9" s="250"/>
      <c r="D9" s="122" t="s">
        <v>126</v>
      </c>
      <c r="E9" s="122" t="s">
        <v>122</v>
      </c>
      <c r="F9" s="122" t="s">
        <v>123</v>
      </c>
      <c r="G9" s="122" t="s">
        <v>124</v>
      </c>
      <c r="H9" s="122" t="s">
        <v>125</v>
      </c>
      <c r="I9" s="122" t="s">
        <v>166</v>
      </c>
      <c r="J9" s="123" t="s">
        <v>163</v>
      </c>
      <c r="K9" s="236" t="s">
        <v>92</v>
      </c>
      <c r="L9" s="237" t="s">
        <v>93</v>
      </c>
      <c r="M9" s="237" t="s">
        <v>113</v>
      </c>
      <c r="N9" s="124" t="s">
        <v>175</v>
      </c>
      <c r="O9" s="124"/>
      <c r="P9" s="124" t="s">
        <v>165</v>
      </c>
      <c r="Q9" s="124" t="s">
        <v>164</v>
      </c>
      <c r="R9" s="124" t="s">
        <v>94</v>
      </c>
      <c r="S9" s="124" t="s">
        <v>112</v>
      </c>
    </row>
    <row r="10" spans="1:19" s="7" customFormat="1" ht="20.25" customHeight="1">
      <c r="A10" s="119" t="s">
        <v>21</v>
      </c>
      <c r="B10" s="120"/>
      <c r="C10" s="121"/>
      <c r="D10" s="121"/>
      <c r="E10" s="121"/>
      <c r="F10" s="121"/>
      <c r="G10" s="121"/>
      <c r="H10" s="121"/>
      <c r="I10" s="128"/>
      <c r="J10" s="132"/>
      <c r="K10" s="128"/>
      <c r="L10" s="128"/>
      <c r="M10" s="128"/>
      <c r="N10" s="128"/>
      <c r="O10" s="128"/>
      <c r="P10" s="128"/>
      <c r="Q10" s="128"/>
      <c r="R10" s="128"/>
      <c r="S10" s="197"/>
    </row>
    <row r="11" spans="1:19" s="7" customFormat="1" ht="32.25" customHeight="1">
      <c r="A11" s="35" t="s">
        <v>0</v>
      </c>
      <c r="B11" s="5">
        <v>210</v>
      </c>
      <c r="C11" s="57" t="s">
        <v>30</v>
      </c>
      <c r="D11" s="25">
        <f aca="true" t="shared" si="0" ref="D11:I11">SUM(D12:D14)</f>
        <v>3414</v>
      </c>
      <c r="E11" s="25">
        <f t="shared" si="0"/>
        <v>0</v>
      </c>
      <c r="F11" s="25">
        <f t="shared" si="0"/>
        <v>0</v>
      </c>
      <c r="G11" s="25">
        <f t="shared" si="0"/>
        <v>3414</v>
      </c>
      <c r="H11" s="25">
        <f t="shared" si="0"/>
        <v>0</v>
      </c>
      <c r="I11" s="141">
        <f t="shared" si="0"/>
        <v>6486.7</v>
      </c>
      <c r="J11" s="133">
        <f aca="true" t="shared" si="1" ref="J11:S11">SUM(J12:J14)</f>
        <v>2752.8</v>
      </c>
      <c r="K11" s="141">
        <f t="shared" si="1"/>
        <v>105.10000000000001</v>
      </c>
      <c r="L11" s="141">
        <f t="shared" si="1"/>
        <v>622.7</v>
      </c>
      <c r="M11" s="141">
        <f t="shared" si="1"/>
        <v>13.7</v>
      </c>
      <c r="N11" s="141">
        <f>SUM(N12:N14)</f>
        <v>2011.3</v>
      </c>
      <c r="O11" s="141">
        <f t="shared" si="1"/>
        <v>0</v>
      </c>
      <c r="P11" s="141">
        <f t="shared" si="1"/>
        <v>0</v>
      </c>
      <c r="Q11" s="141">
        <f t="shared" si="1"/>
        <v>0</v>
      </c>
      <c r="R11" s="141">
        <f>SUM(R12:R14)</f>
        <v>0</v>
      </c>
      <c r="S11" s="142">
        <f t="shared" si="1"/>
        <v>0</v>
      </c>
    </row>
    <row r="12" spans="1:19" s="10" customFormat="1" ht="15.75">
      <c r="A12" s="36" t="s">
        <v>0</v>
      </c>
      <c r="B12" s="8">
        <v>211</v>
      </c>
      <c r="C12" s="56" t="s">
        <v>1</v>
      </c>
      <c r="D12" s="18">
        <f aca="true" t="shared" si="2" ref="D12:I12">SUM(D31,D35,D52,D75)</f>
        <v>2632</v>
      </c>
      <c r="E12" s="18">
        <f t="shared" si="2"/>
        <v>0</v>
      </c>
      <c r="F12" s="18">
        <f t="shared" si="2"/>
        <v>0</v>
      </c>
      <c r="G12" s="18">
        <f t="shared" si="2"/>
        <v>2632</v>
      </c>
      <c r="H12" s="18">
        <f t="shared" si="2"/>
        <v>0</v>
      </c>
      <c r="I12" s="143">
        <f t="shared" si="2"/>
        <v>4881.4</v>
      </c>
      <c r="J12" s="134">
        <f>SUM(K12:S12)</f>
        <v>2317.9</v>
      </c>
      <c r="K12" s="143">
        <f aca="true" t="shared" si="3" ref="K12:S12">SUM(K31,K35,K52,K75)</f>
        <v>104.10000000000001</v>
      </c>
      <c r="L12" s="143">
        <f t="shared" si="3"/>
        <v>472.3</v>
      </c>
      <c r="M12" s="143">
        <f t="shared" si="3"/>
        <v>13.7</v>
      </c>
      <c r="N12" s="143">
        <f t="shared" si="3"/>
        <v>1727.8</v>
      </c>
      <c r="O12" s="143">
        <f t="shared" si="3"/>
        <v>0</v>
      </c>
      <c r="P12" s="143">
        <f t="shared" si="3"/>
        <v>0</v>
      </c>
      <c r="Q12" s="143">
        <f t="shared" si="3"/>
        <v>0</v>
      </c>
      <c r="R12" s="143">
        <f t="shared" si="3"/>
        <v>0</v>
      </c>
      <c r="S12" s="144">
        <f t="shared" si="3"/>
        <v>0</v>
      </c>
    </row>
    <row r="13" spans="1:19" s="10" customFormat="1" ht="15.75">
      <c r="A13" s="36" t="s">
        <v>0</v>
      </c>
      <c r="B13" s="8">
        <v>212</v>
      </c>
      <c r="C13" s="56" t="s">
        <v>2</v>
      </c>
      <c r="D13" s="18">
        <f aca="true" t="shared" si="4" ref="D13:S13">SUM(D55,D36,D76)</f>
        <v>4</v>
      </c>
      <c r="E13" s="18">
        <f t="shared" si="4"/>
        <v>0</v>
      </c>
      <c r="F13" s="18">
        <f t="shared" si="4"/>
        <v>0</v>
      </c>
      <c r="G13" s="18">
        <f t="shared" si="4"/>
        <v>4</v>
      </c>
      <c r="H13" s="18">
        <f t="shared" si="4"/>
        <v>0</v>
      </c>
      <c r="I13" s="143">
        <f t="shared" si="4"/>
        <v>132</v>
      </c>
      <c r="J13" s="134">
        <f>SUM(K13:S13)</f>
        <v>2</v>
      </c>
      <c r="K13" s="143">
        <f t="shared" si="4"/>
        <v>1</v>
      </c>
      <c r="L13" s="143">
        <f t="shared" si="4"/>
        <v>1</v>
      </c>
      <c r="M13" s="143">
        <f t="shared" si="4"/>
        <v>0</v>
      </c>
      <c r="N13" s="143">
        <f t="shared" si="4"/>
        <v>0</v>
      </c>
      <c r="O13" s="143">
        <f t="shared" si="4"/>
        <v>0</v>
      </c>
      <c r="P13" s="143">
        <f t="shared" si="4"/>
        <v>0</v>
      </c>
      <c r="Q13" s="143">
        <f t="shared" si="4"/>
        <v>0</v>
      </c>
      <c r="R13" s="143">
        <f t="shared" si="4"/>
        <v>0</v>
      </c>
      <c r="S13" s="144">
        <f t="shared" si="4"/>
        <v>0</v>
      </c>
    </row>
    <row r="14" spans="1:19" s="10" customFormat="1" ht="15.75">
      <c r="A14" s="36" t="s">
        <v>0</v>
      </c>
      <c r="B14" s="8">
        <v>213</v>
      </c>
      <c r="C14" s="56" t="s">
        <v>3</v>
      </c>
      <c r="D14" s="18">
        <f aca="true" t="shared" si="5" ref="D14:S14">SUM(D32,D37,D56,D77)</f>
        <v>778</v>
      </c>
      <c r="E14" s="18">
        <f t="shared" si="5"/>
        <v>0</v>
      </c>
      <c r="F14" s="18">
        <f t="shared" si="5"/>
        <v>0</v>
      </c>
      <c r="G14" s="18">
        <f t="shared" si="5"/>
        <v>778</v>
      </c>
      <c r="H14" s="18">
        <f t="shared" si="5"/>
        <v>0</v>
      </c>
      <c r="I14" s="143">
        <f t="shared" si="5"/>
        <v>1473.3</v>
      </c>
      <c r="J14" s="134">
        <f>SUM(K14:S14)</f>
        <v>432.9</v>
      </c>
      <c r="K14" s="143">
        <f t="shared" si="5"/>
        <v>0</v>
      </c>
      <c r="L14" s="143">
        <f t="shared" si="5"/>
        <v>149.4</v>
      </c>
      <c r="M14" s="143">
        <f t="shared" si="5"/>
        <v>0</v>
      </c>
      <c r="N14" s="143">
        <f t="shared" si="5"/>
        <v>283.5</v>
      </c>
      <c r="O14" s="143">
        <f t="shared" si="5"/>
        <v>0</v>
      </c>
      <c r="P14" s="143">
        <f t="shared" si="5"/>
        <v>0</v>
      </c>
      <c r="Q14" s="143">
        <f t="shared" si="5"/>
        <v>0</v>
      </c>
      <c r="R14" s="143">
        <f t="shared" si="5"/>
        <v>0</v>
      </c>
      <c r="S14" s="144">
        <f t="shared" si="5"/>
        <v>0</v>
      </c>
    </row>
    <row r="15" spans="1:19" s="7" customFormat="1" ht="15.75">
      <c r="A15" s="35" t="s">
        <v>0</v>
      </c>
      <c r="B15" s="5">
        <v>220</v>
      </c>
      <c r="C15" s="57" t="s">
        <v>4</v>
      </c>
      <c r="D15" s="25">
        <f aca="true" t="shared" si="6" ref="D15:S15">SUM(D16:D21)</f>
        <v>447</v>
      </c>
      <c r="E15" s="25">
        <f t="shared" si="6"/>
        <v>0</v>
      </c>
      <c r="F15" s="25">
        <f t="shared" si="6"/>
        <v>0</v>
      </c>
      <c r="G15" s="25">
        <f t="shared" si="6"/>
        <v>447</v>
      </c>
      <c r="H15" s="25">
        <f t="shared" si="6"/>
        <v>0</v>
      </c>
      <c r="I15" s="141">
        <f t="shared" si="6"/>
        <v>682</v>
      </c>
      <c r="J15" s="133">
        <f t="shared" si="6"/>
        <v>318</v>
      </c>
      <c r="K15" s="141">
        <f t="shared" si="6"/>
        <v>318</v>
      </c>
      <c r="L15" s="141">
        <f t="shared" si="6"/>
        <v>0</v>
      </c>
      <c r="M15" s="141">
        <f t="shared" si="6"/>
        <v>0</v>
      </c>
      <c r="N15" s="141">
        <f>SUM(N16:N21)</f>
        <v>0</v>
      </c>
      <c r="O15" s="141">
        <f t="shared" si="6"/>
        <v>0</v>
      </c>
      <c r="P15" s="141">
        <f t="shared" si="6"/>
        <v>0</v>
      </c>
      <c r="Q15" s="141">
        <f t="shared" si="6"/>
        <v>0</v>
      </c>
      <c r="R15" s="141">
        <f>SUM(R16:R21)</f>
        <v>0</v>
      </c>
      <c r="S15" s="142">
        <f t="shared" si="6"/>
        <v>0</v>
      </c>
    </row>
    <row r="16" spans="1:19" s="10" customFormat="1" ht="15.75">
      <c r="A16" s="36" t="s">
        <v>0</v>
      </c>
      <c r="B16" s="8">
        <v>221</v>
      </c>
      <c r="C16" s="56" t="s">
        <v>5</v>
      </c>
      <c r="D16" s="18">
        <f aca="true" t="shared" si="7" ref="D16:S20">SUM(D60,D39,D79)</f>
        <v>12</v>
      </c>
      <c r="E16" s="18">
        <f t="shared" si="7"/>
        <v>0</v>
      </c>
      <c r="F16" s="18">
        <f t="shared" si="7"/>
        <v>0</v>
      </c>
      <c r="G16" s="18">
        <f t="shared" si="7"/>
        <v>12</v>
      </c>
      <c r="H16" s="18">
        <f t="shared" si="7"/>
        <v>0</v>
      </c>
      <c r="I16" s="143">
        <f t="shared" si="7"/>
        <v>27</v>
      </c>
      <c r="J16" s="134">
        <f aca="true" t="shared" si="8" ref="J16:J29">SUM(K16:S16)</f>
        <v>27</v>
      </c>
      <c r="K16" s="143">
        <f t="shared" si="7"/>
        <v>27</v>
      </c>
      <c r="L16" s="143">
        <f t="shared" si="7"/>
        <v>0</v>
      </c>
      <c r="M16" s="143">
        <f t="shared" si="7"/>
        <v>0</v>
      </c>
      <c r="N16" s="143">
        <f t="shared" si="7"/>
        <v>0</v>
      </c>
      <c r="O16" s="143">
        <f t="shared" si="7"/>
        <v>0</v>
      </c>
      <c r="P16" s="143">
        <f t="shared" si="7"/>
        <v>0</v>
      </c>
      <c r="Q16" s="143">
        <f t="shared" si="7"/>
        <v>0</v>
      </c>
      <c r="R16" s="143">
        <f t="shared" si="7"/>
        <v>0</v>
      </c>
      <c r="S16" s="144">
        <f t="shared" si="7"/>
        <v>0</v>
      </c>
    </row>
    <row r="17" spans="1:19" s="10" customFormat="1" ht="15.75">
      <c r="A17" s="36" t="s">
        <v>0</v>
      </c>
      <c r="B17" s="8">
        <v>222</v>
      </c>
      <c r="C17" s="56" t="s">
        <v>6</v>
      </c>
      <c r="D17" s="18">
        <f t="shared" si="7"/>
        <v>10</v>
      </c>
      <c r="E17" s="18">
        <f t="shared" si="7"/>
        <v>0</v>
      </c>
      <c r="F17" s="18">
        <f t="shared" si="7"/>
        <v>0</v>
      </c>
      <c r="G17" s="18">
        <f t="shared" si="7"/>
        <v>10</v>
      </c>
      <c r="H17" s="18">
        <f t="shared" si="7"/>
        <v>0</v>
      </c>
      <c r="I17" s="143">
        <f t="shared" si="7"/>
        <v>5</v>
      </c>
      <c r="J17" s="134">
        <f t="shared" si="8"/>
        <v>1</v>
      </c>
      <c r="K17" s="143">
        <f t="shared" si="7"/>
        <v>1</v>
      </c>
      <c r="L17" s="143">
        <f t="shared" si="7"/>
        <v>0</v>
      </c>
      <c r="M17" s="143">
        <f t="shared" si="7"/>
        <v>0</v>
      </c>
      <c r="N17" s="143">
        <f t="shared" si="7"/>
        <v>0</v>
      </c>
      <c r="O17" s="143">
        <f t="shared" si="7"/>
        <v>0</v>
      </c>
      <c r="P17" s="143">
        <f t="shared" si="7"/>
        <v>0</v>
      </c>
      <c r="Q17" s="143">
        <f t="shared" si="7"/>
        <v>0</v>
      </c>
      <c r="R17" s="143">
        <f t="shared" si="7"/>
        <v>0</v>
      </c>
      <c r="S17" s="144">
        <f t="shared" si="7"/>
        <v>0</v>
      </c>
    </row>
    <row r="18" spans="1:19" s="10" customFormat="1" ht="15.75">
      <c r="A18" s="36" t="s">
        <v>0</v>
      </c>
      <c r="B18" s="8">
        <v>223</v>
      </c>
      <c r="C18" s="56" t="s">
        <v>7</v>
      </c>
      <c r="D18" s="18">
        <f t="shared" si="7"/>
        <v>382</v>
      </c>
      <c r="E18" s="18">
        <f t="shared" si="7"/>
        <v>0</v>
      </c>
      <c r="F18" s="18">
        <f t="shared" si="7"/>
        <v>0</v>
      </c>
      <c r="G18" s="18">
        <f t="shared" si="7"/>
        <v>382</v>
      </c>
      <c r="H18" s="18">
        <f t="shared" si="7"/>
        <v>0</v>
      </c>
      <c r="I18" s="143">
        <f t="shared" si="7"/>
        <v>529</v>
      </c>
      <c r="J18" s="134">
        <f t="shared" si="8"/>
        <v>230</v>
      </c>
      <c r="K18" s="143">
        <f t="shared" si="7"/>
        <v>230</v>
      </c>
      <c r="L18" s="143">
        <f t="shared" si="7"/>
        <v>0</v>
      </c>
      <c r="M18" s="143">
        <f t="shared" si="7"/>
        <v>0</v>
      </c>
      <c r="N18" s="143">
        <f t="shared" si="7"/>
        <v>0</v>
      </c>
      <c r="O18" s="143">
        <f t="shared" si="7"/>
        <v>0</v>
      </c>
      <c r="P18" s="143">
        <f t="shared" si="7"/>
        <v>0</v>
      </c>
      <c r="Q18" s="143">
        <f t="shared" si="7"/>
        <v>0</v>
      </c>
      <c r="R18" s="143">
        <f t="shared" si="7"/>
        <v>0</v>
      </c>
      <c r="S18" s="144">
        <f t="shared" si="7"/>
        <v>0</v>
      </c>
    </row>
    <row r="19" spans="1:19" s="10" customFormat="1" ht="15.75" hidden="1">
      <c r="A19" s="36" t="s">
        <v>0</v>
      </c>
      <c r="B19" s="8">
        <v>224</v>
      </c>
      <c r="C19" s="56" t="s">
        <v>8</v>
      </c>
      <c r="D19" s="18">
        <f t="shared" si="7"/>
        <v>0</v>
      </c>
      <c r="E19" s="18">
        <f t="shared" si="7"/>
        <v>0</v>
      </c>
      <c r="F19" s="18">
        <f t="shared" si="7"/>
        <v>0</v>
      </c>
      <c r="G19" s="18">
        <f t="shared" si="7"/>
        <v>0</v>
      </c>
      <c r="H19" s="18">
        <f t="shared" si="7"/>
        <v>0</v>
      </c>
      <c r="I19" s="143">
        <f t="shared" si="7"/>
        <v>0</v>
      </c>
      <c r="J19" s="134">
        <f t="shared" si="8"/>
        <v>0</v>
      </c>
      <c r="K19" s="143">
        <f t="shared" si="7"/>
        <v>0</v>
      </c>
      <c r="L19" s="143">
        <f t="shared" si="7"/>
        <v>0</v>
      </c>
      <c r="M19" s="143">
        <f t="shared" si="7"/>
        <v>0</v>
      </c>
      <c r="N19" s="143">
        <f t="shared" si="7"/>
        <v>0</v>
      </c>
      <c r="O19" s="143">
        <f t="shared" si="7"/>
        <v>0</v>
      </c>
      <c r="P19" s="143">
        <f t="shared" si="7"/>
        <v>0</v>
      </c>
      <c r="Q19" s="143">
        <f t="shared" si="7"/>
        <v>0</v>
      </c>
      <c r="R19" s="143">
        <f t="shared" si="7"/>
        <v>0</v>
      </c>
      <c r="S19" s="144">
        <f t="shared" si="7"/>
        <v>0</v>
      </c>
    </row>
    <row r="20" spans="1:19" s="10" customFormat="1" ht="15.75">
      <c r="A20" s="36" t="s">
        <v>0</v>
      </c>
      <c r="B20" s="8">
        <v>225</v>
      </c>
      <c r="C20" s="56" t="s">
        <v>9</v>
      </c>
      <c r="D20" s="18">
        <f t="shared" si="7"/>
        <v>0</v>
      </c>
      <c r="E20" s="18">
        <f t="shared" si="7"/>
        <v>0</v>
      </c>
      <c r="F20" s="18">
        <f t="shared" si="7"/>
        <v>0</v>
      </c>
      <c r="G20" s="18">
        <f t="shared" si="7"/>
        <v>0</v>
      </c>
      <c r="H20" s="18">
        <f t="shared" si="7"/>
        <v>0</v>
      </c>
      <c r="I20" s="143">
        <f t="shared" si="7"/>
        <v>32</v>
      </c>
      <c r="J20" s="134">
        <f t="shared" si="8"/>
        <v>10</v>
      </c>
      <c r="K20" s="143">
        <f t="shared" si="7"/>
        <v>10</v>
      </c>
      <c r="L20" s="143">
        <f t="shared" si="7"/>
        <v>0</v>
      </c>
      <c r="M20" s="143">
        <f t="shared" si="7"/>
        <v>0</v>
      </c>
      <c r="N20" s="143">
        <f t="shared" si="7"/>
        <v>0</v>
      </c>
      <c r="O20" s="143">
        <f t="shared" si="7"/>
        <v>0</v>
      </c>
      <c r="P20" s="143">
        <f t="shared" si="7"/>
        <v>0</v>
      </c>
      <c r="Q20" s="143">
        <f t="shared" si="7"/>
        <v>0</v>
      </c>
      <c r="R20" s="143">
        <f t="shared" si="7"/>
        <v>0</v>
      </c>
      <c r="S20" s="144">
        <f t="shared" si="7"/>
        <v>0</v>
      </c>
    </row>
    <row r="21" spans="1:19" s="10" customFormat="1" ht="15.75">
      <c r="A21" s="36" t="s">
        <v>0</v>
      </c>
      <c r="B21" s="8">
        <v>226</v>
      </c>
      <c r="C21" s="56" t="s">
        <v>10</v>
      </c>
      <c r="D21" s="18">
        <f aca="true" t="shared" si="9" ref="D21:S21">SUM(D65,D44,D84,D97)</f>
        <v>43</v>
      </c>
      <c r="E21" s="18">
        <f t="shared" si="9"/>
        <v>0</v>
      </c>
      <c r="F21" s="18">
        <f t="shared" si="9"/>
        <v>0</v>
      </c>
      <c r="G21" s="18">
        <f t="shared" si="9"/>
        <v>43</v>
      </c>
      <c r="H21" s="18">
        <f t="shared" si="9"/>
        <v>0</v>
      </c>
      <c r="I21" s="143">
        <f t="shared" si="9"/>
        <v>89</v>
      </c>
      <c r="J21" s="134">
        <f t="shared" si="8"/>
        <v>50</v>
      </c>
      <c r="K21" s="143">
        <f t="shared" si="9"/>
        <v>50</v>
      </c>
      <c r="L21" s="143">
        <f t="shared" si="9"/>
        <v>0</v>
      </c>
      <c r="M21" s="143">
        <f t="shared" si="9"/>
        <v>0</v>
      </c>
      <c r="N21" s="143">
        <f t="shared" si="9"/>
        <v>0</v>
      </c>
      <c r="O21" s="143">
        <f t="shared" si="9"/>
        <v>0</v>
      </c>
      <c r="P21" s="143">
        <f t="shared" si="9"/>
        <v>0</v>
      </c>
      <c r="Q21" s="143">
        <f t="shared" si="9"/>
        <v>0</v>
      </c>
      <c r="R21" s="143">
        <f t="shared" si="9"/>
        <v>0</v>
      </c>
      <c r="S21" s="144">
        <f t="shared" si="9"/>
        <v>0</v>
      </c>
    </row>
    <row r="22" spans="1:19" s="7" customFormat="1" ht="15.75" hidden="1">
      <c r="A22" s="35" t="s">
        <v>0</v>
      </c>
      <c r="B22" s="5">
        <v>231</v>
      </c>
      <c r="C22" s="57" t="s">
        <v>11</v>
      </c>
      <c r="D22" s="25">
        <f aca="true" t="shared" si="10" ref="D22:I22">SUM(D95)</f>
        <v>0</v>
      </c>
      <c r="E22" s="25">
        <f t="shared" si="10"/>
        <v>0</v>
      </c>
      <c r="F22" s="25">
        <f t="shared" si="10"/>
        <v>0</v>
      </c>
      <c r="G22" s="25">
        <f t="shared" si="10"/>
        <v>0</v>
      </c>
      <c r="H22" s="25">
        <f t="shared" si="10"/>
        <v>0</v>
      </c>
      <c r="I22" s="141">
        <f t="shared" si="10"/>
        <v>0</v>
      </c>
      <c r="J22" s="134">
        <f t="shared" si="8"/>
        <v>0</v>
      </c>
      <c r="K22" s="141">
        <f aca="true" t="shared" si="11" ref="K22:S22">SUM(K95)</f>
        <v>0</v>
      </c>
      <c r="L22" s="141">
        <f t="shared" si="11"/>
        <v>0</v>
      </c>
      <c r="M22" s="141">
        <f t="shared" si="11"/>
        <v>0</v>
      </c>
      <c r="N22" s="141">
        <f>SUM(N95)</f>
        <v>0</v>
      </c>
      <c r="O22" s="141">
        <f t="shared" si="11"/>
        <v>0</v>
      </c>
      <c r="P22" s="141">
        <f t="shared" si="11"/>
        <v>0</v>
      </c>
      <c r="Q22" s="141">
        <f t="shared" si="11"/>
        <v>0</v>
      </c>
      <c r="R22" s="141">
        <f>SUM(R95)</f>
        <v>0</v>
      </c>
      <c r="S22" s="142">
        <f t="shared" si="11"/>
        <v>0</v>
      </c>
    </row>
    <row r="23" spans="1:19" s="7" customFormat="1" ht="15.75" hidden="1">
      <c r="A23" s="35" t="s">
        <v>0</v>
      </c>
      <c r="B23" s="5">
        <v>251</v>
      </c>
      <c r="C23" s="57"/>
      <c r="D23" s="25">
        <f aca="true" t="shared" si="12" ref="D23:I23">SUM(D66,D85)</f>
        <v>522</v>
      </c>
      <c r="E23" s="25">
        <f t="shared" si="12"/>
        <v>0</v>
      </c>
      <c r="F23" s="25">
        <f t="shared" si="12"/>
        <v>0</v>
      </c>
      <c r="G23" s="25">
        <f t="shared" si="12"/>
        <v>522</v>
      </c>
      <c r="H23" s="25">
        <f t="shared" si="12"/>
        <v>0</v>
      </c>
      <c r="I23" s="141">
        <f t="shared" si="12"/>
        <v>822.1</v>
      </c>
      <c r="J23" s="134">
        <f t="shared" si="8"/>
        <v>822.1</v>
      </c>
      <c r="K23" s="141">
        <f aca="true" t="shared" si="13" ref="K23:S23">SUM(K66,K85)</f>
        <v>0</v>
      </c>
      <c r="L23" s="141">
        <f t="shared" si="13"/>
        <v>0</v>
      </c>
      <c r="M23" s="141">
        <f t="shared" si="13"/>
        <v>822.1</v>
      </c>
      <c r="N23" s="141">
        <f t="shared" si="13"/>
        <v>0</v>
      </c>
      <c r="O23" s="141">
        <f>SUM(O66,O85)</f>
        <v>0</v>
      </c>
      <c r="P23" s="141">
        <f t="shared" si="13"/>
        <v>0</v>
      </c>
      <c r="Q23" s="141">
        <f t="shared" si="13"/>
        <v>0</v>
      </c>
      <c r="R23" s="141">
        <f t="shared" si="13"/>
        <v>0</v>
      </c>
      <c r="S23" s="142">
        <f t="shared" si="13"/>
        <v>0</v>
      </c>
    </row>
    <row r="24" spans="1:19" s="7" customFormat="1" ht="18" customHeight="1" hidden="1">
      <c r="A24" s="35" t="s">
        <v>0</v>
      </c>
      <c r="B24" s="5">
        <v>262</v>
      </c>
      <c r="C24" s="57" t="s">
        <v>45</v>
      </c>
      <c r="D24" s="25">
        <f aca="true" t="shared" si="14" ref="D24:S24">SUM(D67,D45,D87)</f>
        <v>0</v>
      </c>
      <c r="E24" s="25">
        <f t="shared" si="14"/>
        <v>0</v>
      </c>
      <c r="F24" s="25">
        <f t="shared" si="14"/>
        <v>0</v>
      </c>
      <c r="G24" s="25">
        <f t="shared" si="14"/>
        <v>0</v>
      </c>
      <c r="H24" s="25">
        <f t="shared" si="14"/>
        <v>0</v>
      </c>
      <c r="I24" s="141">
        <f t="shared" si="14"/>
        <v>0</v>
      </c>
      <c r="J24" s="134">
        <f t="shared" si="8"/>
        <v>0</v>
      </c>
      <c r="K24" s="141">
        <f t="shared" si="14"/>
        <v>0</v>
      </c>
      <c r="L24" s="141">
        <f t="shared" si="14"/>
        <v>0</v>
      </c>
      <c r="M24" s="141">
        <f t="shared" si="14"/>
        <v>0</v>
      </c>
      <c r="N24" s="141">
        <f t="shared" si="14"/>
        <v>0</v>
      </c>
      <c r="O24" s="141">
        <f t="shared" si="14"/>
        <v>0</v>
      </c>
      <c r="P24" s="141">
        <f t="shared" si="14"/>
        <v>0</v>
      </c>
      <c r="Q24" s="141">
        <f t="shared" si="14"/>
        <v>0</v>
      </c>
      <c r="R24" s="141">
        <f t="shared" si="14"/>
        <v>0</v>
      </c>
      <c r="S24" s="142">
        <f t="shared" si="14"/>
        <v>0</v>
      </c>
    </row>
    <row r="25" spans="1:19" s="7" customFormat="1" ht="31.5" hidden="1">
      <c r="A25" s="35" t="s">
        <v>0</v>
      </c>
      <c r="B25" s="5">
        <v>263</v>
      </c>
      <c r="C25" s="57" t="s">
        <v>44</v>
      </c>
      <c r="D25" s="25">
        <f>SUM(D68,D88)</f>
        <v>0</v>
      </c>
      <c r="E25" s="25">
        <f aca="true" t="shared" si="15" ref="E25:S25">SUM(E68,E88)</f>
        <v>0</v>
      </c>
      <c r="F25" s="25">
        <f t="shared" si="15"/>
        <v>0</v>
      </c>
      <c r="G25" s="25">
        <f t="shared" si="15"/>
        <v>0</v>
      </c>
      <c r="H25" s="25">
        <f t="shared" si="15"/>
        <v>0</v>
      </c>
      <c r="I25" s="141">
        <f t="shared" si="15"/>
        <v>0</v>
      </c>
      <c r="J25" s="134">
        <f t="shared" si="8"/>
        <v>0</v>
      </c>
      <c r="K25" s="141">
        <f t="shared" si="15"/>
        <v>0</v>
      </c>
      <c r="L25" s="141">
        <f t="shared" si="15"/>
        <v>0</v>
      </c>
      <c r="M25" s="141">
        <f t="shared" si="15"/>
        <v>0</v>
      </c>
      <c r="N25" s="141">
        <f t="shared" si="15"/>
        <v>0</v>
      </c>
      <c r="O25" s="141">
        <f t="shared" si="15"/>
        <v>0</v>
      </c>
      <c r="P25" s="141">
        <f t="shared" si="15"/>
        <v>0</v>
      </c>
      <c r="Q25" s="141">
        <f t="shared" si="15"/>
        <v>0</v>
      </c>
      <c r="R25" s="141">
        <f t="shared" si="15"/>
        <v>0</v>
      </c>
      <c r="S25" s="142">
        <f t="shared" si="15"/>
        <v>0</v>
      </c>
    </row>
    <row r="26" spans="1:19" s="7" customFormat="1" ht="15.75">
      <c r="A26" s="35" t="s">
        <v>0</v>
      </c>
      <c r="B26" s="5">
        <v>290</v>
      </c>
      <c r="C26" s="57" t="s">
        <v>12</v>
      </c>
      <c r="D26" s="25">
        <f>SUM(D69,D96,D98,D46,D89,D94)</f>
        <v>13</v>
      </c>
      <c r="E26" s="25">
        <f>SUM(E69,E96,E98,E46,E89,E94)</f>
        <v>0</v>
      </c>
      <c r="F26" s="25">
        <f>SUM(F69,F96,F98,F46,F89,F94)</f>
        <v>0</v>
      </c>
      <c r="G26" s="25">
        <f>SUM(G69,G96,G98,G46,G89,G94)</f>
        <v>13</v>
      </c>
      <c r="H26" s="25">
        <f>SUM(H69,H96,H98,H46,H89,H94)</f>
        <v>0</v>
      </c>
      <c r="I26" s="141">
        <f aca="true" t="shared" si="16" ref="I26:S26">SUM(I69,I96,I98,I46,I89,I94)</f>
        <v>276.4</v>
      </c>
      <c r="J26" s="134">
        <f t="shared" si="8"/>
        <v>269.4</v>
      </c>
      <c r="K26" s="141">
        <f t="shared" si="16"/>
        <v>7</v>
      </c>
      <c r="L26" s="141">
        <f t="shared" si="16"/>
        <v>207.6</v>
      </c>
      <c r="M26" s="141">
        <f t="shared" si="16"/>
        <v>54.8</v>
      </c>
      <c r="N26" s="141">
        <f t="shared" si="16"/>
        <v>0</v>
      </c>
      <c r="O26" s="141">
        <f t="shared" si="16"/>
        <v>0</v>
      </c>
      <c r="P26" s="141">
        <f t="shared" si="16"/>
        <v>0</v>
      </c>
      <c r="Q26" s="141">
        <f t="shared" si="16"/>
        <v>0</v>
      </c>
      <c r="R26" s="141">
        <f t="shared" si="16"/>
        <v>0</v>
      </c>
      <c r="S26" s="142">
        <f t="shared" si="16"/>
        <v>0</v>
      </c>
    </row>
    <row r="27" spans="1:19" s="7" customFormat="1" ht="15.75">
      <c r="A27" s="35" t="s">
        <v>0</v>
      </c>
      <c r="B27" s="5">
        <v>300</v>
      </c>
      <c r="C27" s="57" t="s">
        <v>13</v>
      </c>
      <c r="D27" s="25">
        <f aca="true" t="shared" si="17" ref="D27:S27">SUM(D28:D29)</f>
        <v>102</v>
      </c>
      <c r="E27" s="25">
        <f t="shared" si="17"/>
        <v>0</v>
      </c>
      <c r="F27" s="25">
        <f t="shared" si="17"/>
        <v>0</v>
      </c>
      <c r="G27" s="25">
        <f t="shared" si="17"/>
        <v>102</v>
      </c>
      <c r="H27" s="25">
        <f t="shared" si="17"/>
        <v>0</v>
      </c>
      <c r="I27" s="141">
        <f t="shared" si="17"/>
        <v>344.7</v>
      </c>
      <c r="J27" s="133">
        <f t="shared" si="17"/>
        <v>90.7</v>
      </c>
      <c r="K27" s="141">
        <f t="shared" si="17"/>
        <v>90</v>
      </c>
      <c r="L27" s="141">
        <f t="shared" si="17"/>
        <v>0</v>
      </c>
      <c r="M27" s="141">
        <f t="shared" si="17"/>
        <v>0</v>
      </c>
      <c r="N27" s="141">
        <f>SUM(N28:N29)</f>
        <v>0</v>
      </c>
      <c r="O27" s="141">
        <f t="shared" si="17"/>
        <v>0</v>
      </c>
      <c r="P27" s="141">
        <f t="shared" si="17"/>
        <v>0.7</v>
      </c>
      <c r="Q27" s="141">
        <f t="shared" si="17"/>
        <v>0</v>
      </c>
      <c r="R27" s="141">
        <f>SUM(R28:R29)</f>
        <v>0</v>
      </c>
      <c r="S27" s="142">
        <f t="shared" si="17"/>
        <v>0</v>
      </c>
    </row>
    <row r="28" spans="1:19" s="10" customFormat="1" ht="15.75">
      <c r="A28" s="36" t="s">
        <v>0</v>
      </c>
      <c r="B28" s="8">
        <v>310</v>
      </c>
      <c r="C28" s="56" t="s">
        <v>14</v>
      </c>
      <c r="D28" s="18">
        <f aca="true" t="shared" si="18" ref="D28:S29">SUM(D71,D48,D91)</f>
        <v>9</v>
      </c>
      <c r="E28" s="18">
        <f t="shared" si="18"/>
        <v>0</v>
      </c>
      <c r="F28" s="18">
        <f t="shared" si="18"/>
        <v>0</v>
      </c>
      <c r="G28" s="18">
        <f t="shared" si="18"/>
        <v>9</v>
      </c>
      <c r="H28" s="18">
        <f t="shared" si="18"/>
        <v>0</v>
      </c>
      <c r="I28" s="143">
        <f t="shared" si="18"/>
        <v>79</v>
      </c>
      <c r="J28" s="134">
        <f t="shared" si="8"/>
        <v>20</v>
      </c>
      <c r="K28" s="143">
        <f t="shared" si="18"/>
        <v>20</v>
      </c>
      <c r="L28" s="143">
        <f t="shared" si="18"/>
        <v>0</v>
      </c>
      <c r="M28" s="143">
        <f t="shared" si="18"/>
        <v>0</v>
      </c>
      <c r="N28" s="143">
        <f t="shared" si="18"/>
        <v>0</v>
      </c>
      <c r="O28" s="143">
        <f t="shared" si="18"/>
        <v>0</v>
      </c>
      <c r="P28" s="143">
        <f t="shared" si="18"/>
        <v>0</v>
      </c>
      <c r="Q28" s="143">
        <f t="shared" si="18"/>
        <v>0</v>
      </c>
      <c r="R28" s="143">
        <f t="shared" si="18"/>
        <v>0</v>
      </c>
      <c r="S28" s="144">
        <f t="shared" si="18"/>
        <v>0</v>
      </c>
    </row>
    <row r="29" spans="1:19" s="10" customFormat="1" ht="15.75">
      <c r="A29" s="36" t="s">
        <v>0</v>
      </c>
      <c r="B29" s="8">
        <v>340</v>
      </c>
      <c r="C29" s="56" t="s">
        <v>15</v>
      </c>
      <c r="D29" s="18">
        <f t="shared" si="18"/>
        <v>93</v>
      </c>
      <c r="E29" s="18">
        <f t="shared" si="18"/>
        <v>0</v>
      </c>
      <c r="F29" s="18">
        <f t="shared" si="18"/>
        <v>0</v>
      </c>
      <c r="G29" s="18">
        <f t="shared" si="18"/>
        <v>93</v>
      </c>
      <c r="H29" s="18">
        <f t="shared" si="18"/>
        <v>0</v>
      </c>
      <c r="I29" s="221">
        <f>I49+I72+I99</f>
        <v>265.7</v>
      </c>
      <c r="J29" s="134">
        <f t="shared" si="8"/>
        <v>70.7</v>
      </c>
      <c r="K29" s="143">
        <f>SUM(K72,K49,K92)</f>
        <v>70</v>
      </c>
      <c r="L29" s="143">
        <f t="shared" si="18"/>
        <v>0</v>
      </c>
      <c r="M29" s="143">
        <f t="shared" si="18"/>
        <v>0</v>
      </c>
      <c r="N29" s="143">
        <f>SUM(N72,N49,N92)</f>
        <v>0</v>
      </c>
      <c r="O29" s="143">
        <f t="shared" si="18"/>
        <v>0</v>
      </c>
      <c r="P29" s="143">
        <f>SUM(P72,P49,P92)+P99</f>
        <v>0.7</v>
      </c>
      <c r="Q29" s="143">
        <f t="shared" si="18"/>
        <v>0</v>
      </c>
      <c r="R29" s="143">
        <f>SUM(R72,R49,R92)</f>
        <v>0</v>
      </c>
      <c r="S29" s="144">
        <f t="shared" si="18"/>
        <v>0</v>
      </c>
    </row>
    <row r="30" spans="1:19" s="10" customFormat="1" ht="15.75">
      <c r="A30" s="37" t="s">
        <v>17</v>
      </c>
      <c r="B30" s="12"/>
      <c r="C30" s="58"/>
      <c r="D30" s="19">
        <f aca="true" t="shared" si="19" ref="D30:I30">SUM(D11,D15,D22,D23:D25,D26,D27)</f>
        <v>4498</v>
      </c>
      <c r="E30" s="19">
        <f t="shared" si="19"/>
        <v>0</v>
      </c>
      <c r="F30" s="19">
        <f t="shared" si="19"/>
        <v>0</v>
      </c>
      <c r="G30" s="19">
        <f t="shared" si="19"/>
        <v>4498</v>
      </c>
      <c r="H30" s="19">
        <f t="shared" si="19"/>
        <v>0</v>
      </c>
      <c r="I30" s="145">
        <f t="shared" si="19"/>
        <v>8611.900000000001</v>
      </c>
      <c r="J30" s="133">
        <f>SUM(J11,J15,J22:J23,J25,J26,J27)</f>
        <v>4253</v>
      </c>
      <c r="K30" s="145">
        <f aca="true" t="shared" si="20" ref="K30:S30">SUM(K11,K15,K22,K25,K26,K27)</f>
        <v>520.1</v>
      </c>
      <c r="L30" s="145">
        <f t="shared" si="20"/>
        <v>830.3000000000001</v>
      </c>
      <c r="M30" s="145">
        <f t="shared" si="20"/>
        <v>68.5</v>
      </c>
      <c r="N30" s="145">
        <f>SUM(N11,N15,N22,N25,N26,N27)</f>
        <v>2011.3</v>
      </c>
      <c r="O30" s="145">
        <f t="shared" si="20"/>
        <v>0</v>
      </c>
      <c r="P30" s="145">
        <f t="shared" si="20"/>
        <v>0.7</v>
      </c>
      <c r="Q30" s="145">
        <f t="shared" si="20"/>
        <v>0</v>
      </c>
      <c r="R30" s="145">
        <f>SUM(R11,R15,R22,R25,R26,R27)</f>
        <v>0</v>
      </c>
      <c r="S30" s="146">
        <f t="shared" si="20"/>
        <v>0</v>
      </c>
    </row>
    <row r="31" spans="1:19" s="10" customFormat="1" ht="15.75">
      <c r="A31" s="38" t="s">
        <v>16</v>
      </c>
      <c r="B31" s="8">
        <v>211</v>
      </c>
      <c r="C31" s="56" t="s">
        <v>1</v>
      </c>
      <c r="D31" s="115">
        <v>440</v>
      </c>
      <c r="E31" s="115"/>
      <c r="F31" s="115"/>
      <c r="G31" s="23">
        <f>SUM(D31:F31)</f>
        <v>440</v>
      </c>
      <c r="H31" s="115"/>
      <c r="I31" s="160">
        <v>673</v>
      </c>
      <c r="J31" s="134">
        <f>SUM(K31:S31)</f>
        <v>450</v>
      </c>
      <c r="K31" s="143"/>
      <c r="L31" s="143"/>
      <c r="M31" s="143"/>
      <c r="N31" s="143">
        <v>450</v>
      </c>
      <c r="O31" s="143"/>
      <c r="P31" s="143"/>
      <c r="Q31" s="143"/>
      <c r="R31" s="143"/>
      <c r="S31" s="144"/>
    </row>
    <row r="32" spans="1:19" s="10" customFormat="1" ht="15.75">
      <c r="A32" s="38" t="s">
        <v>16</v>
      </c>
      <c r="B32" s="8">
        <v>213</v>
      </c>
      <c r="C32" s="56" t="s">
        <v>3</v>
      </c>
      <c r="D32" s="116">
        <v>125</v>
      </c>
      <c r="E32" s="115"/>
      <c r="F32" s="115"/>
      <c r="G32" s="23">
        <f>SUM(D32:F32)</f>
        <v>125</v>
      </c>
      <c r="H32" s="115"/>
      <c r="I32" s="160">
        <v>203</v>
      </c>
      <c r="J32" s="134">
        <f>SUM(K32:S32)</f>
        <v>80</v>
      </c>
      <c r="K32" s="143"/>
      <c r="L32" s="143"/>
      <c r="M32" s="143"/>
      <c r="N32" s="143">
        <v>80</v>
      </c>
      <c r="O32" s="143"/>
      <c r="P32" s="143"/>
      <c r="Q32" s="143"/>
      <c r="R32" s="143"/>
      <c r="S32" s="144"/>
    </row>
    <row r="33" spans="1:19" s="10" customFormat="1" ht="15.75">
      <c r="A33" s="39"/>
      <c r="B33" s="12"/>
      <c r="C33" s="59" t="s">
        <v>18</v>
      </c>
      <c r="D33" s="19">
        <f aca="true" t="shared" si="21" ref="D33:J33">SUM(D31:D32)</f>
        <v>565</v>
      </c>
      <c r="E33" s="19">
        <f t="shared" si="21"/>
        <v>0</v>
      </c>
      <c r="F33" s="19">
        <f t="shared" si="21"/>
        <v>0</v>
      </c>
      <c r="G33" s="19">
        <f t="shared" si="21"/>
        <v>565</v>
      </c>
      <c r="H33" s="19">
        <f t="shared" si="21"/>
        <v>0</v>
      </c>
      <c r="I33" s="145">
        <f t="shared" si="21"/>
        <v>876</v>
      </c>
      <c r="J33" s="133">
        <f t="shared" si="21"/>
        <v>530</v>
      </c>
      <c r="K33" s="145">
        <f aca="true" t="shared" si="22" ref="K33:S33">SUM(K31:K32)</f>
        <v>0</v>
      </c>
      <c r="L33" s="145">
        <f t="shared" si="22"/>
        <v>0</v>
      </c>
      <c r="M33" s="145">
        <f t="shared" si="22"/>
        <v>0</v>
      </c>
      <c r="N33" s="145">
        <f t="shared" si="22"/>
        <v>530</v>
      </c>
      <c r="O33" s="145">
        <f t="shared" si="22"/>
        <v>0</v>
      </c>
      <c r="P33" s="145">
        <f t="shared" si="22"/>
        <v>0</v>
      </c>
      <c r="Q33" s="145">
        <f t="shared" si="22"/>
        <v>0</v>
      </c>
      <c r="R33" s="145">
        <f t="shared" si="22"/>
        <v>0</v>
      </c>
      <c r="S33" s="146">
        <f t="shared" si="22"/>
        <v>0</v>
      </c>
    </row>
    <row r="34" spans="1:19" s="7" customFormat="1" ht="15.75">
      <c r="A34" s="40" t="s">
        <v>19</v>
      </c>
      <c r="B34" s="5">
        <v>210</v>
      </c>
      <c r="C34" s="57" t="s">
        <v>30</v>
      </c>
      <c r="D34" s="25">
        <f aca="true" t="shared" si="23" ref="D34:S34">SUM(D35:D37)</f>
        <v>241</v>
      </c>
      <c r="E34" s="25">
        <f t="shared" si="23"/>
        <v>0</v>
      </c>
      <c r="F34" s="25">
        <f t="shared" si="23"/>
        <v>0</v>
      </c>
      <c r="G34" s="25">
        <f t="shared" si="23"/>
        <v>241</v>
      </c>
      <c r="H34" s="25">
        <f t="shared" si="23"/>
        <v>0</v>
      </c>
      <c r="I34" s="141">
        <f t="shared" si="23"/>
        <v>469</v>
      </c>
      <c r="J34" s="133">
        <f t="shared" si="23"/>
        <v>231</v>
      </c>
      <c r="K34" s="141">
        <f t="shared" si="23"/>
        <v>0</v>
      </c>
      <c r="L34" s="141">
        <f t="shared" si="23"/>
        <v>231</v>
      </c>
      <c r="M34" s="141"/>
      <c r="N34" s="141">
        <f>SUM(N35:N37)</f>
        <v>0</v>
      </c>
      <c r="O34" s="141">
        <f t="shared" si="23"/>
        <v>0</v>
      </c>
      <c r="P34" s="141">
        <f t="shared" si="23"/>
        <v>0</v>
      </c>
      <c r="Q34" s="141">
        <f t="shared" si="23"/>
        <v>0</v>
      </c>
      <c r="R34" s="141">
        <f>SUM(R35:R37)</f>
        <v>0</v>
      </c>
      <c r="S34" s="142">
        <f t="shared" si="23"/>
        <v>0</v>
      </c>
    </row>
    <row r="35" spans="1:19" s="10" customFormat="1" ht="15.75">
      <c r="A35" s="38" t="s">
        <v>19</v>
      </c>
      <c r="B35" s="8">
        <v>211</v>
      </c>
      <c r="C35" s="56" t="s">
        <v>1</v>
      </c>
      <c r="D35" s="116">
        <v>186</v>
      </c>
      <c r="E35" s="115"/>
      <c r="F35" s="115"/>
      <c r="G35" s="23">
        <f aca="true" t="shared" si="24" ref="G35:G40">SUM(D35:F35)</f>
        <v>186</v>
      </c>
      <c r="H35" s="115"/>
      <c r="I35" s="160">
        <v>343</v>
      </c>
      <c r="J35" s="134">
        <f>SUM(K35:S35)</f>
        <v>200</v>
      </c>
      <c r="K35" s="143"/>
      <c r="L35" s="143">
        <v>200</v>
      </c>
      <c r="M35" s="143"/>
      <c r="N35" s="143"/>
      <c r="O35" s="143"/>
      <c r="P35" s="143"/>
      <c r="Q35" s="143"/>
      <c r="R35" s="143"/>
      <c r="S35" s="144"/>
    </row>
    <row r="36" spans="1:19" s="10" customFormat="1" ht="15.75">
      <c r="A36" s="38" t="s">
        <v>19</v>
      </c>
      <c r="B36" s="8">
        <v>212</v>
      </c>
      <c r="C36" s="56" t="s">
        <v>2</v>
      </c>
      <c r="D36" s="116">
        <v>0</v>
      </c>
      <c r="E36" s="115">
        <v>0</v>
      </c>
      <c r="F36" s="115">
        <v>0</v>
      </c>
      <c r="G36" s="23">
        <f t="shared" si="24"/>
        <v>0</v>
      </c>
      <c r="H36" s="115"/>
      <c r="I36" s="160">
        <v>23</v>
      </c>
      <c r="J36" s="134">
        <f aca="true" t="shared" si="25" ref="J36:J49">SUM(K36:S36)</f>
        <v>1</v>
      </c>
      <c r="K36" s="143"/>
      <c r="L36" s="143">
        <v>1</v>
      </c>
      <c r="M36" s="143"/>
      <c r="N36" s="143"/>
      <c r="O36" s="143"/>
      <c r="P36" s="143"/>
      <c r="Q36" s="143"/>
      <c r="R36" s="143"/>
      <c r="S36" s="144"/>
    </row>
    <row r="37" spans="1:19" s="10" customFormat="1" ht="15.75">
      <c r="A37" s="38" t="s">
        <v>19</v>
      </c>
      <c r="B37" s="8">
        <v>213</v>
      </c>
      <c r="C37" s="56" t="s">
        <v>3</v>
      </c>
      <c r="D37" s="116">
        <v>55</v>
      </c>
      <c r="E37" s="115"/>
      <c r="F37" s="115"/>
      <c r="G37" s="23">
        <f t="shared" si="24"/>
        <v>55</v>
      </c>
      <c r="H37" s="115"/>
      <c r="I37" s="160">
        <v>103</v>
      </c>
      <c r="J37" s="134">
        <f t="shared" si="25"/>
        <v>30</v>
      </c>
      <c r="K37" s="143"/>
      <c r="L37" s="143">
        <v>30</v>
      </c>
      <c r="M37" s="143"/>
      <c r="N37" s="143"/>
      <c r="O37" s="143"/>
      <c r="P37" s="143"/>
      <c r="Q37" s="143"/>
      <c r="R37" s="143"/>
      <c r="S37" s="144"/>
    </row>
    <row r="38" spans="1:19" s="7" customFormat="1" ht="15.75" hidden="1">
      <c r="A38" s="40" t="s">
        <v>19</v>
      </c>
      <c r="B38" s="5">
        <v>220</v>
      </c>
      <c r="C38" s="57" t="s">
        <v>4</v>
      </c>
      <c r="D38" s="73">
        <f>SUM(D39:D44)</f>
        <v>0</v>
      </c>
      <c r="E38" s="180">
        <f>SUM(E39:E44)</f>
        <v>0</v>
      </c>
      <c r="F38" s="180">
        <f>SUM(F39:F44)</f>
        <v>0</v>
      </c>
      <c r="G38" s="23">
        <f t="shared" si="24"/>
        <v>0</v>
      </c>
      <c r="H38" s="180">
        <f>SUM(H39:H44)</f>
        <v>0</v>
      </c>
      <c r="I38" s="158"/>
      <c r="J38" s="134">
        <f t="shared" si="25"/>
        <v>0</v>
      </c>
      <c r="K38" s="141"/>
      <c r="L38" s="141"/>
      <c r="M38" s="141"/>
      <c r="N38" s="141"/>
      <c r="O38" s="141"/>
      <c r="P38" s="141"/>
      <c r="Q38" s="141"/>
      <c r="R38" s="141"/>
      <c r="S38" s="142"/>
    </row>
    <row r="39" spans="1:19" s="10" customFormat="1" ht="15.75" hidden="1">
      <c r="A39" s="38" t="s">
        <v>19</v>
      </c>
      <c r="B39" s="8">
        <v>221</v>
      </c>
      <c r="C39" s="56" t="s">
        <v>5</v>
      </c>
      <c r="D39" s="23"/>
      <c r="E39" s="115"/>
      <c r="F39" s="115"/>
      <c r="G39" s="23">
        <f t="shared" si="24"/>
        <v>0</v>
      </c>
      <c r="H39" s="115"/>
      <c r="I39" s="160"/>
      <c r="J39" s="134">
        <f t="shared" si="25"/>
        <v>0</v>
      </c>
      <c r="K39" s="143"/>
      <c r="L39" s="143"/>
      <c r="M39" s="143"/>
      <c r="N39" s="143"/>
      <c r="O39" s="143"/>
      <c r="P39" s="143"/>
      <c r="Q39" s="143"/>
      <c r="R39" s="143"/>
      <c r="S39" s="144"/>
    </row>
    <row r="40" spans="1:19" s="10" customFormat="1" ht="15.75" customHeight="1" hidden="1">
      <c r="A40" s="38" t="s">
        <v>19</v>
      </c>
      <c r="B40" s="8">
        <v>222</v>
      </c>
      <c r="C40" s="56" t="s">
        <v>6</v>
      </c>
      <c r="D40" s="23">
        <v>0</v>
      </c>
      <c r="E40" s="115">
        <v>0</v>
      </c>
      <c r="F40" s="115">
        <v>0</v>
      </c>
      <c r="G40" s="23">
        <f t="shared" si="24"/>
        <v>0</v>
      </c>
      <c r="H40" s="115">
        <v>0</v>
      </c>
      <c r="I40" s="160"/>
      <c r="J40" s="134">
        <f t="shared" si="25"/>
        <v>0</v>
      </c>
      <c r="K40" s="143"/>
      <c r="L40" s="143"/>
      <c r="M40" s="143"/>
      <c r="N40" s="143"/>
      <c r="O40" s="143"/>
      <c r="P40" s="143"/>
      <c r="Q40" s="143"/>
      <c r="R40" s="143"/>
      <c r="S40" s="144"/>
    </row>
    <row r="41" spans="1:19" s="10" customFormat="1" ht="17.25" customHeight="1" hidden="1">
      <c r="A41" s="38" t="s">
        <v>19</v>
      </c>
      <c r="B41" s="8">
        <v>223</v>
      </c>
      <c r="C41" s="56" t="s">
        <v>7</v>
      </c>
      <c r="D41" s="23"/>
      <c r="E41" s="115"/>
      <c r="F41" s="115"/>
      <c r="G41" s="23"/>
      <c r="H41" s="115"/>
      <c r="I41" s="160"/>
      <c r="J41" s="134">
        <f t="shared" si="25"/>
        <v>0</v>
      </c>
      <c r="K41" s="143"/>
      <c r="L41" s="143"/>
      <c r="M41" s="143"/>
      <c r="N41" s="143"/>
      <c r="O41" s="143"/>
      <c r="P41" s="143"/>
      <c r="Q41" s="143"/>
      <c r="R41" s="143"/>
      <c r="S41" s="144"/>
    </row>
    <row r="42" spans="1:19" s="10" customFormat="1" ht="15.75" hidden="1">
      <c r="A42" s="38" t="s">
        <v>19</v>
      </c>
      <c r="B42" s="8">
        <v>224</v>
      </c>
      <c r="C42" s="56" t="s">
        <v>8</v>
      </c>
      <c r="D42" s="23"/>
      <c r="E42" s="115"/>
      <c r="F42" s="115"/>
      <c r="G42" s="23"/>
      <c r="H42" s="115"/>
      <c r="I42" s="160"/>
      <c r="J42" s="134">
        <f t="shared" si="25"/>
        <v>0</v>
      </c>
      <c r="K42" s="143"/>
      <c r="L42" s="143"/>
      <c r="M42" s="143"/>
      <c r="N42" s="143"/>
      <c r="O42" s="143"/>
      <c r="P42" s="143"/>
      <c r="Q42" s="143"/>
      <c r="R42" s="143"/>
      <c r="S42" s="144"/>
    </row>
    <row r="43" spans="1:19" s="10" customFormat="1" ht="14.25" customHeight="1" hidden="1">
      <c r="A43" s="38" t="s">
        <v>19</v>
      </c>
      <c r="B43" s="8">
        <v>225</v>
      </c>
      <c r="C43" s="56" t="s">
        <v>9</v>
      </c>
      <c r="D43" s="23"/>
      <c r="E43" s="115"/>
      <c r="F43" s="115"/>
      <c r="G43" s="23"/>
      <c r="H43" s="115"/>
      <c r="I43" s="160"/>
      <c r="J43" s="134">
        <f t="shared" si="25"/>
        <v>0</v>
      </c>
      <c r="K43" s="143"/>
      <c r="L43" s="143"/>
      <c r="M43" s="143"/>
      <c r="N43" s="143"/>
      <c r="O43" s="143"/>
      <c r="P43" s="143"/>
      <c r="Q43" s="143"/>
      <c r="R43" s="143"/>
      <c r="S43" s="144"/>
    </row>
    <row r="44" spans="1:19" s="10" customFormat="1" ht="18" customHeight="1" hidden="1">
      <c r="A44" s="38" t="s">
        <v>19</v>
      </c>
      <c r="B44" s="8">
        <v>226</v>
      </c>
      <c r="C44" s="56" t="s">
        <v>10</v>
      </c>
      <c r="D44" s="23"/>
      <c r="E44" s="115"/>
      <c r="F44" s="115"/>
      <c r="G44" s="23"/>
      <c r="H44" s="115"/>
      <c r="I44" s="160"/>
      <c r="J44" s="134">
        <f t="shared" si="25"/>
        <v>0</v>
      </c>
      <c r="K44" s="143"/>
      <c r="L44" s="143"/>
      <c r="M44" s="143"/>
      <c r="N44" s="143"/>
      <c r="O44" s="143"/>
      <c r="P44" s="143"/>
      <c r="Q44" s="143"/>
      <c r="R44" s="143"/>
      <c r="S44" s="144"/>
    </row>
    <row r="45" spans="1:19" s="7" customFormat="1" ht="20.25" customHeight="1" hidden="1">
      <c r="A45" s="40" t="s">
        <v>19</v>
      </c>
      <c r="B45" s="5">
        <v>262</v>
      </c>
      <c r="C45" s="57" t="s">
        <v>36</v>
      </c>
      <c r="D45" s="73">
        <v>0</v>
      </c>
      <c r="E45" s="180">
        <v>0</v>
      </c>
      <c r="F45" s="180">
        <v>0</v>
      </c>
      <c r="G45" s="73">
        <v>0</v>
      </c>
      <c r="H45" s="180">
        <v>0</v>
      </c>
      <c r="I45" s="158"/>
      <c r="J45" s="134">
        <f t="shared" si="25"/>
        <v>0</v>
      </c>
      <c r="K45" s="141"/>
      <c r="L45" s="141"/>
      <c r="M45" s="141"/>
      <c r="N45" s="141"/>
      <c r="O45" s="141"/>
      <c r="P45" s="141"/>
      <c r="Q45" s="141"/>
      <c r="R45" s="141"/>
      <c r="S45" s="142"/>
    </row>
    <row r="46" spans="1:19" s="10" customFormat="1" ht="15.75">
      <c r="A46" s="38" t="s">
        <v>19</v>
      </c>
      <c r="B46" s="8">
        <v>290</v>
      </c>
      <c r="C46" s="56" t="s">
        <v>12</v>
      </c>
      <c r="D46" s="23">
        <v>1</v>
      </c>
      <c r="E46" s="115">
        <v>0</v>
      </c>
      <c r="F46" s="115">
        <v>0</v>
      </c>
      <c r="G46" s="23">
        <f>SUM(D46:F46)</f>
        <v>1</v>
      </c>
      <c r="H46" s="115"/>
      <c r="I46" s="160">
        <v>1</v>
      </c>
      <c r="J46" s="134">
        <f t="shared" si="25"/>
        <v>1</v>
      </c>
      <c r="K46" s="143"/>
      <c r="L46" s="143">
        <v>1</v>
      </c>
      <c r="M46" s="143"/>
      <c r="N46" s="143"/>
      <c r="O46" s="143"/>
      <c r="P46" s="143"/>
      <c r="Q46" s="143"/>
      <c r="R46" s="143"/>
      <c r="S46" s="144"/>
    </row>
    <row r="47" spans="1:19" s="7" customFormat="1" ht="15.75" hidden="1">
      <c r="A47" s="40" t="s">
        <v>19</v>
      </c>
      <c r="B47" s="5">
        <v>300</v>
      </c>
      <c r="C47" s="57" t="s">
        <v>13</v>
      </c>
      <c r="D47" s="25">
        <f aca="true" t="shared" si="26" ref="D47:I47">SUM(D48:D49)</f>
        <v>0</v>
      </c>
      <c r="E47" s="25">
        <f t="shared" si="26"/>
        <v>0</v>
      </c>
      <c r="F47" s="25">
        <f t="shared" si="26"/>
        <v>0</v>
      </c>
      <c r="G47" s="25">
        <f t="shared" si="26"/>
        <v>0</v>
      </c>
      <c r="H47" s="25">
        <f t="shared" si="26"/>
        <v>0</v>
      </c>
      <c r="I47" s="141">
        <f t="shared" si="26"/>
        <v>0</v>
      </c>
      <c r="J47" s="134">
        <f t="shared" si="25"/>
        <v>0</v>
      </c>
      <c r="K47" s="141">
        <f>SUM(K48:K49)</f>
        <v>0</v>
      </c>
      <c r="L47" s="141">
        <f>SUM(L48:L49)</f>
        <v>0</v>
      </c>
      <c r="M47" s="141"/>
      <c r="N47" s="141">
        <f aca="true" t="shared" si="27" ref="N47:S47">SUM(N48:N49)</f>
        <v>0</v>
      </c>
      <c r="O47" s="141">
        <f t="shared" si="27"/>
        <v>0</v>
      </c>
      <c r="P47" s="141">
        <f t="shared" si="27"/>
        <v>0</v>
      </c>
      <c r="Q47" s="141">
        <f t="shared" si="27"/>
        <v>0</v>
      </c>
      <c r="R47" s="141">
        <f t="shared" si="27"/>
        <v>0</v>
      </c>
      <c r="S47" s="142">
        <f t="shared" si="27"/>
        <v>0</v>
      </c>
    </row>
    <row r="48" spans="1:19" s="10" customFormat="1" ht="15.75" hidden="1">
      <c r="A48" s="38" t="s">
        <v>19</v>
      </c>
      <c r="B48" s="8">
        <v>310</v>
      </c>
      <c r="C48" s="56" t="s">
        <v>14</v>
      </c>
      <c r="D48" s="18"/>
      <c r="E48" s="18"/>
      <c r="F48" s="18"/>
      <c r="G48" s="18"/>
      <c r="H48" s="18"/>
      <c r="I48" s="143"/>
      <c r="J48" s="134">
        <f t="shared" si="25"/>
        <v>0</v>
      </c>
      <c r="K48" s="143"/>
      <c r="L48" s="143"/>
      <c r="M48" s="143"/>
      <c r="N48" s="143"/>
      <c r="O48" s="143"/>
      <c r="P48" s="143"/>
      <c r="Q48" s="143"/>
      <c r="R48" s="143"/>
      <c r="S48" s="144"/>
    </row>
    <row r="49" spans="1:19" s="10" customFormat="1" ht="15.75" hidden="1">
      <c r="A49" s="38" t="s">
        <v>19</v>
      </c>
      <c r="B49" s="8">
        <v>340</v>
      </c>
      <c r="C49" s="56" t="s">
        <v>15</v>
      </c>
      <c r="D49" s="18"/>
      <c r="E49" s="18"/>
      <c r="F49" s="18"/>
      <c r="G49" s="18"/>
      <c r="H49" s="18"/>
      <c r="I49" s="143"/>
      <c r="J49" s="134">
        <f t="shared" si="25"/>
        <v>0</v>
      </c>
      <c r="K49" s="143"/>
      <c r="L49" s="143"/>
      <c r="M49" s="143"/>
      <c r="N49" s="143"/>
      <c r="O49" s="143"/>
      <c r="P49" s="143"/>
      <c r="Q49" s="143"/>
      <c r="R49" s="143"/>
      <c r="S49" s="144"/>
    </row>
    <row r="50" spans="1:19" s="10" customFormat="1" ht="15.75">
      <c r="A50" s="39"/>
      <c r="B50" s="12"/>
      <c r="C50" s="59" t="s">
        <v>18</v>
      </c>
      <c r="D50" s="19">
        <f>D35+D36+D37+D40+D45+D46</f>
        <v>242</v>
      </c>
      <c r="E50" s="19">
        <f>E35+E36+E37+E40+E45+E46</f>
        <v>0</v>
      </c>
      <c r="F50" s="19">
        <f>F35+F36+F37+F40+F45+F46</f>
        <v>0</v>
      </c>
      <c r="G50" s="19">
        <f>G35+G36+G37+G40+G45+G46</f>
        <v>242</v>
      </c>
      <c r="H50" s="19">
        <f>SUM(H34,H38,H45,H46,H47)</f>
        <v>0</v>
      </c>
      <c r="I50" s="145">
        <f>SUM(I34,I38,I45,I46,I47)</f>
        <v>470</v>
      </c>
      <c r="J50" s="133">
        <f>SUM(J34,J38,J45,J46,J47)</f>
        <v>232</v>
      </c>
      <c r="K50" s="145">
        <f>SUM(K34,K38,K45,K46,K47)</f>
        <v>0</v>
      </c>
      <c r="L50" s="145">
        <f aca="true" t="shared" si="28" ref="L50:S50">SUM(L34,L38,L45,L46,L47)</f>
        <v>232</v>
      </c>
      <c r="M50" s="145">
        <f t="shared" si="28"/>
        <v>0</v>
      </c>
      <c r="N50" s="145">
        <f t="shared" si="28"/>
        <v>0</v>
      </c>
      <c r="O50" s="145">
        <f t="shared" si="28"/>
        <v>0</v>
      </c>
      <c r="P50" s="145">
        <f t="shared" si="28"/>
        <v>0</v>
      </c>
      <c r="Q50" s="145">
        <f t="shared" si="28"/>
        <v>0</v>
      </c>
      <c r="R50" s="145">
        <f t="shared" si="28"/>
        <v>0</v>
      </c>
      <c r="S50" s="146">
        <f t="shared" si="28"/>
        <v>0</v>
      </c>
    </row>
    <row r="51" spans="1:19" s="7" customFormat="1" ht="15.75">
      <c r="A51" s="40" t="s">
        <v>20</v>
      </c>
      <c r="B51" s="5">
        <v>210</v>
      </c>
      <c r="C51" s="57" t="s">
        <v>30</v>
      </c>
      <c r="D51" s="25">
        <f aca="true" t="shared" si="29" ref="D51:S51">SUM(D52,D56,D55)</f>
        <v>2608</v>
      </c>
      <c r="E51" s="25">
        <f t="shared" si="29"/>
        <v>0</v>
      </c>
      <c r="F51" s="25">
        <f t="shared" si="29"/>
        <v>0</v>
      </c>
      <c r="G51" s="25">
        <f t="shared" si="29"/>
        <v>2608</v>
      </c>
      <c r="H51" s="25">
        <f t="shared" si="29"/>
        <v>0</v>
      </c>
      <c r="I51" s="141">
        <f t="shared" si="29"/>
        <v>5141.7</v>
      </c>
      <c r="J51" s="133">
        <f t="shared" si="29"/>
        <v>1991.8000000000002</v>
      </c>
      <c r="K51" s="141">
        <f t="shared" si="29"/>
        <v>105.10000000000001</v>
      </c>
      <c r="L51" s="141">
        <f t="shared" si="29"/>
        <v>391.70000000000005</v>
      </c>
      <c r="M51" s="141">
        <f t="shared" si="29"/>
        <v>13.7</v>
      </c>
      <c r="N51" s="141">
        <f t="shared" si="29"/>
        <v>1481.3</v>
      </c>
      <c r="O51" s="141">
        <f t="shared" si="29"/>
        <v>0</v>
      </c>
      <c r="P51" s="141">
        <f t="shared" si="29"/>
        <v>0</v>
      </c>
      <c r="Q51" s="141">
        <f t="shared" si="29"/>
        <v>0</v>
      </c>
      <c r="R51" s="141">
        <f t="shared" si="29"/>
        <v>0</v>
      </c>
      <c r="S51" s="142">
        <f t="shared" si="29"/>
        <v>0</v>
      </c>
    </row>
    <row r="52" spans="1:19" s="7" customFormat="1" ht="15.75">
      <c r="A52" s="40" t="s">
        <v>20</v>
      </c>
      <c r="B52" s="5">
        <v>211</v>
      </c>
      <c r="C52" s="57" t="s">
        <v>138</v>
      </c>
      <c r="D52" s="71">
        <f>SUM(D53:D54)</f>
        <v>2006</v>
      </c>
      <c r="E52" s="71">
        <f aca="true" t="shared" si="30" ref="E52:S52">SUM(E53:E54)</f>
        <v>0</v>
      </c>
      <c r="F52" s="71">
        <f t="shared" si="30"/>
        <v>0</v>
      </c>
      <c r="G52" s="71">
        <f t="shared" si="30"/>
        <v>2006</v>
      </c>
      <c r="H52" s="71">
        <f t="shared" si="30"/>
        <v>0</v>
      </c>
      <c r="I52" s="147">
        <f t="shared" si="30"/>
        <v>3865.3999999999996</v>
      </c>
      <c r="J52" s="133">
        <f t="shared" si="30"/>
        <v>1667.9</v>
      </c>
      <c r="K52" s="147">
        <f t="shared" si="30"/>
        <v>104.10000000000001</v>
      </c>
      <c r="L52" s="147">
        <f t="shared" si="30"/>
        <v>272.3</v>
      </c>
      <c r="M52" s="147">
        <f t="shared" si="30"/>
        <v>13.7</v>
      </c>
      <c r="N52" s="147">
        <f t="shared" si="30"/>
        <v>1277.8</v>
      </c>
      <c r="O52" s="147">
        <f t="shared" si="30"/>
        <v>0</v>
      </c>
      <c r="P52" s="147">
        <f t="shared" si="30"/>
        <v>0</v>
      </c>
      <c r="Q52" s="147">
        <f t="shared" si="30"/>
        <v>0</v>
      </c>
      <c r="R52" s="147">
        <f t="shared" si="30"/>
        <v>0</v>
      </c>
      <c r="S52" s="148">
        <f t="shared" si="30"/>
        <v>0</v>
      </c>
    </row>
    <row r="53" spans="1:19" s="95" customFormat="1" ht="15.75">
      <c r="A53" s="92" t="s">
        <v>102</v>
      </c>
      <c r="B53" s="93">
        <v>211</v>
      </c>
      <c r="C53" s="213" t="s">
        <v>176</v>
      </c>
      <c r="D53" s="96">
        <v>2006</v>
      </c>
      <c r="E53" s="181"/>
      <c r="F53" s="181"/>
      <c r="G53" s="99">
        <f>SUM(D53:F53)</f>
        <v>2006</v>
      </c>
      <c r="H53" s="181"/>
      <c r="I53" s="229">
        <v>2641.1</v>
      </c>
      <c r="J53" s="129">
        <f>SUM(K53:S53)</f>
        <v>1277.8</v>
      </c>
      <c r="K53" s="127"/>
      <c r="L53" s="127"/>
      <c r="M53" s="127"/>
      <c r="N53" s="263">
        <f>1200+77.8</f>
        <v>1277.8</v>
      </c>
      <c r="O53" s="127"/>
      <c r="P53" s="127"/>
      <c r="Q53" s="127"/>
      <c r="R53" s="127"/>
      <c r="S53" s="149"/>
    </row>
    <row r="54" spans="1:19" s="95" customFormat="1" ht="15.75">
      <c r="A54" s="92" t="s">
        <v>102</v>
      </c>
      <c r="B54" s="93">
        <v>211</v>
      </c>
      <c r="C54" s="213" t="s">
        <v>177</v>
      </c>
      <c r="D54" s="96"/>
      <c r="E54" s="181"/>
      <c r="F54" s="181"/>
      <c r="G54" s="94">
        <f>SUM(D54:F54)</f>
        <v>0</v>
      </c>
      <c r="H54" s="181"/>
      <c r="I54" s="229">
        <v>1224.3</v>
      </c>
      <c r="J54" s="129">
        <f>SUM(K54:S54)</f>
        <v>390.1</v>
      </c>
      <c r="K54" s="263">
        <f>103.4+0.7</f>
        <v>104.10000000000001</v>
      </c>
      <c r="L54" s="263">
        <f>300-27.7</f>
        <v>272.3</v>
      </c>
      <c r="M54" s="263">
        <f>27.7-14</f>
        <v>13.7</v>
      </c>
      <c r="N54" s="127"/>
      <c r="O54" s="127"/>
      <c r="P54" s="127"/>
      <c r="Q54" s="127"/>
      <c r="R54" s="127"/>
      <c r="S54" s="149"/>
    </row>
    <row r="55" spans="1:19" s="10" customFormat="1" ht="15.75">
      <c r="A55" s="38" t="s">
        <v>20</v>
      </c>
      <c r="B55" s="8">
        <v>212</v>
      </c>
      <c r="C55" s="56" t="s">
        <v>2</v>
      </c>
      <c r="D55" s="79">
        <v>4</v>
      </c>
      <c r="E55" s="182"/>
      <c r="F55" s="182"/>
      <c r="G55" s="23">
        <f>SUM(D55:F55)</f>
        <v>4</v>
      </c>
      <c r="H55" s="182"/>
      <c r="I55" s="172">
        <f>23+86</f>
        <v>109</v>
      </c>
      <c r="J55" s="134">
        <f>SUM(K55:S55)</f>
        <v>1</v>
      </c>
      <c r="K55" s="143">
        <v>1</v>
      </c>
      <c r="L55" s="143"/>
      <c r="M55" s="143"/>
      <c r="N55" s="143"/>
      <c r="O55" s="143"/>
      <c r="P55" s="143"/>
      <c r="Q55" s="143"/>
      <c r="R55" s="143"/>
      <c r="S55" s="144"/>
    </row>
    <row r="56" spans="1:19" s="7" customFormat="1" ht="15.75">
      <c r="A56" s="40" t="s">
        <v>20</v>
      </c>
      <c r="B56" s="5">
        <v>213</v>
      </c>
      <c r="C56" s="57" t="s">
        <v>3</v>
      </c>
      <c r="D56" s="71">
        <f>SUM(D57:D58)</f>
        <v>598</v>
      </c>
      <c r="E56" s="71">
        <f aca="true" t="shared" si="31" ref="E56:S56">SUM(E57:E58)</f>
        <v>0</v>
      </c>
      <c r="F56" s="71">
        <f t="shared" si="31"/>
        <v>0</v>
      </c>
      <c r="G56" s="71">
        <f t="shared" si="31"/>
        <v>598</v>
      </c>
      <c r="H56" s="71">
        <f t="shared" si="31"/>
        <v>0</v>
      </c>
      <c r="I56" s="147">
        <f t="shared" si="31"/>
        <v>1167.3</v>
      </c>
      <c r="J56" s="133">
        <f t="shared" si="31"/>
        <v>322.9</v>
      </c>
      <c r="K56" s="147">
        <f t="shared" si="31"/>
        <v>0</v>
      </c>
      <c r="L56" s="147">
        <f t="shared" si="31"/>
        <v>119.4</v>
      </c>
      <c r="M56" s="147">
        <f t="shared" si="31"/>
        <v>0</v>
      </c>
      <c r="N56" s="147">
        <f t="shared" si="31"/>
        <v>203.5</v>
      </c>
      <c r="O56" s="147">
        <f t="shared" si="31"/>
        <v>0</v>
      </c>
      <c r="P56" s="147">
        <f t="shared" si="31"/>
        <v>0</v>
      </c>
      <c r="Q56" s="147">
        <f t="shared" si="31"/>
        <v>0</v>
      </c>
      <c r="R56" s="147">
        <f t="shared" si="31"/>
        <v>0</v>
      </c>
      <c r="S56" s="148">
        <f t="shared" si="31"/>
        <v>0</v>
      </c>
    </row>
    <row r="57" spans="1:19" s="95" customFormat="1" ht="15.75">
      <c r="A57" s="92" t="s">
        <v>102</v>
      </c>
      <c r="B57" s="93">
        <v>213</v>
      </c>
      <c r="C57" s="213" t="s">
        <v>178</v>
      </c>
      <c r="D57" s="96">
        <v>598</v>
      </c>
      <c r="E57" s="181"/>
      <c r="F57" s="181"/>
      <c r="G57" s="99">
        <f>SUM(D57:F57)</f>
        <v>598</v>
      </c>
      <c r="H57" s="181"/>
      <c r="I57" s="216">
        <v>797.6</v>
      </c>
      <c r="J57" s="129">
        <f>SUM(K57:S57)</f>
        <v>203.5</v>
      </c>
      <c r="K57" s="127"/>
      <c r="L57" s="127"/>
      <c r="M57" s="127"/>
      <c r="N57" s="127">
        <v>203.5</v>
      </c>
      <c r="O57" s="127"/>
      <c r="P57" s="127"/>
      <c r="Q57" s="127"/>
      <c r="R57" s="127"/>
      <c r="S57" s="149"/>
    </row>
    <row r="58" spans="1:19" s="95" customFormat="1" ht="15.75">
      <c r="A58" s="92" t="s">
        <v>102</v>
      </c>
      <c r="B58" s="93">
        <v>213</v>
      </c>
      <c r="C58" s="213" t="s">
        <v>179</v>
      </c>
      <c r="D58" s="96"/>
      <c r="E58" s="181"/>
      <c r="F58" s="181"/>
      <c r="G58" s="94">
        <f>SUM(D58:F58)</f>
        <v>0</v>
      </c>
      <c r="H58" s="181"/>
      <c r="I58" s="216">
        <v>369.7</v>
      </c>
      <c r="J58" s="129">
        <f>SUM(K58:S58)</f>
        <v>119.4</v>
      </c>
      <c r="K58" s="127"/>
      <c r="L58" s="127">
        <v>119.4</v>
      </c>
      <c r="M58" s="127"/>
      <c r="N58" s="127"/>
      <c r="O58" s="127"/>
      <c r="P58" s="127"/>
      <c r="Q58" s="127"/>
      <c r="R58" s="127"/>
      <c r="S58" s="149"/>
    </row>
    <row r="59" spans="1:19" s="7" customFormat="1" ht="15.75">
      <c r="A59" s="40" t="s">
        <v>20</v>
      </c>
      <c r="B59" s="5">
        <v>220</v>
      </c>
      <c r="C59" s="57" t="s">
        <v>4</v>
      </c>
      <c r="D59" s="25">
        <f>SUM(D60:D65)</f>
        <v>447</v>
      </c>
      <c r="E59" s="25">
        <f>SUM(E60:E65)</f>
        <v>0</v>
      </c>
      <c r="F59" s="25">
        <f>SUM(F60:F65)</f>
        <v>0</v>
      </c>
      <c r="G59" s="25">
        <f>SUM(G60:G65)</f>
        <v>447</v>
      </c>
      <c r="H59" s="25">
        <f>SUM(H60:H66)</f>
        <v>0</v>
      </c>
      <c r="I59" s="141">
        <f>SUM(I60:I66)</f>
        <v>790.2</v>
      </c>
      <c r="J59" s="133">
        <f>SUM(J60:J66)</f>
        <v>426.2</v>
      </c>
      <c r="K59" s="141">
        <f>SUM(K60:K66)</f>
        <v>318</v>
      </c>
      <c r="L59" s="141">
        <f aca="true" t="shared" si="32" ref="L59:S59">SUM(L60:L66)</f>
        <v>0</v>
      </c>
      <c r="M59" s="141">
        <f t="shared" si="32"/>
        <v>108.2</v>
      </c>
      <c r="N59" s="141">
        <f t="shared" si="32"/>
        <v>0</v>
      </c>
      <c r="O59" s="141">
        <f t="shared" si="32"/>
        <v>0</v>
      </c>
      <c r="P59" s="141">
        <f t="shared" si="32"/>
        <v>0</v>
      </c>
      <c r="Q59" s="141">
        <f t="shared" si="32"/>
        <v>0</v>
      </c>
      <c r="R59" s="141">
        <f t="shared" si="32"/>
        <v>0</v>
      </c>
      <c r="S59" s="142">
        <f t="shared" si="32"/>
        <v>0</v>
      </c>
    </row>
    <row r="60" spans="1:19" s="10" customFormat="1" ht="15.75">
      <c r="A60" s="38" t="s">
        <v>20</v>
      </c>
      <c r="B60" s="8">
        <v>221</v>
      </c>
      <c r="C60" s="56" t="s">
        <v>5</v>
      </c>
      <c r="D60" s="18">
        <v>12</v>
      </c>
      <c r="E60" s="183"/>
      <c r="F60" s="183"/>
      <c r="G60" s="23">
        <f aca="true" t="shared" si="33" ref="G60:G69">SUM(D60:F60)</f>
        <v>12</v>
      </c>
      <c r="H60" s="183"/>
      <c r="I60" s="143">
        <v>27</v>
      </c>
      <c r="J60" s="134">
        <f aca="true" t="shared" si="34" ref="J60:J69">SUM(K60:S60)</f>
        <v>27</v>
      </c>
      <c r="K60" s="143">
        <v>27</v>
      </c>
      <c r="L60" s="143"/>
      <c r="M60" s="143"/>
      <c r="N60" s="143"/>
      <c r="O60" s="143"/>
      <c r="P60" s="143"/>
      <c r="Q60" s="143"/>
      <c r="R60" s="143"/>
      <c r="S60" s="144"/>
    </row>
    <row r="61" spans="1:19" s="10" customFormat="1" ht="15.75">
      <c r="A61" s="38" t="s">
        <v>20</v>
      </c>
      <c r="B61" s="8">
        <v>222</v>
      </c>
      <c r="C61" s="56" t="s">
        <v>6</v>
      </c>
      <c r="D61" s="18">
        <v>10</v>
      </c>
      <c r="E61" s="183"/>
      <c r="F61" s="183"/>
      <c r="G61" s="23">
        <f t="shared" si="33"/>
        <v>10</v>
      </c>
      <c r="H61" s="183"/>
      <c r="I61" s="143">
        <v>5</v>
      </c>
      <c r="J61" s="134">
        <f t="shared" si="34"/>
        <v>1</v>
      </c>
      <c r="K61" s="143">
        <v>1</v>
      </c>
      <c r="L61" s="143"/>
      <c r="M61" s="143"/>
      <c r="N61" s="143"/>
      <c r="O61" s="143"/>
      <c r="P61" s="143"/>
      <c r="Q61" s="143"/>
      <c r="R61" s="143"/>
      <c r="S61" s="144"/>
    </row>
    <row r="62" spans="1:19" s="10" customFormat="1" ht="15.75">
      <c r="A62" s="38" t="s">
        <v>20</v>
      </c>
      <c r="B62" s="8">
        <v>223</v>
      </c>
      <c r="C62" s="56" t="s">
        <v>7</v>
      </c>
      <c r="D62" s="79">
        <v>382</v>
      </c>
      <c r="E62" s="182"/>
      <c r="F62" s="182"/>
      <c r="G62" s="23">
        <f t="shared" si="33"/>
        <v>382</v>
      </c>
      <c r="H62" s="182"/>
      <c r="I62" s="172">
        <v>529</v>
      </c>
      <c r="J62" s="134">
        <f t="shared" si="34"/>
        <v>230</v>
      </c>
      <c r="K62" s="143">
        <v>230</v>
      </c>
      <c r="L62" s="143"/>
      <c r="M62" s="143"/>
      <c r="N62" s="143"/>
      <c r="O62" s="143"/>
      <c r="P62" s="143"/>
      <c r="Q62" s="143"/>
      <c r="R62" s="143"/>
      <c r="S62" s="144"/>
    </row>
    <row r="63" spans="1:19" s="10" customFormat="1" ht="15.75" hidden="1">
      <c r="A63" s="38" t="s">
        <v>20</v>
      </c>
      <c r="B63" s="8">
        <v>224</v>
      </c>
      <c r="C63" s="56" t="s">
        <v>8</v>
      </c>
      <c r="D63" s="79">
        <v>0</v>
      </c>
      <c r="E63" s="182"/>
      <c r="F63" s="182"/>
      <c r="G63" s="23">
        <f t="shared" si="33"/>
        <v>0</v>
      </c>
      <c r="H63" s="182"/>
      <c r="I63" s="172"/>
      <c r="J63" s="134">
        <f t="shared" si="34"/>
        <v>0</v>
      </c>
      <c r="K63" s="143"/>
      <c r="L63" s="143"/>
      <c r="M63" s="143"/>
      <c r="N63" s="143"/>
      <c r="O63" s="143"/>
      <c r="P63" s="143"/>
      <c r="Q63" s="143"/>
      <c r="R63" s="143"/>
      <c r="S63" s="144"/>
    </row>
    <row r="64" spans="1:19" s="10" customFormat="1" ht="15.75">
      <c r="A64" s="38" t="s">
        <v>20</v>
      </c>
      <c r="B64" s="8">
        <v>225</v>
      </c>
      <c r="C64" s="56" t="s">
        <v>9</v>
      </c>
      <c r="D64" s="79">
        <v>0</v>
      </c>
      <c r="E64" s="182"/>
      <c r="F64" s="182"/>
      <c r="G64" s="23">
        <f t="shared" si="33"/>
        <v>0</v>
      </c>
      <c r="H64" s="182"/>
      <c r="I64" s="172">
        <v>32</v>
      </c>
      <c r="J64" s="134">
        <f t="shared" si="34"/>
        <v>10</v>
      </c>
      <c r="K64" s="143">
        <v>10</v>
      </c>
      <c r="L64" s="143"/>
      <c r="M64" s="143"/>
      <c r="N64" s="143"/>
      <c r="O64" s="143"/>
      <c r="P64" s="143"/>
      <c r="Q64" s="143"/>
      <c r="R64" s="143"/>
      <c r="S64" s="144"/>
    </row>
    <row r="65" spans="1:19" s="10" customFormat="1" ht="15.75">
      <c r="A65" s="38" t="s">
        <v>20</v>
      </c>
      <c r="B65" s="8">
        <v>226</v>
      </c>
      <c r="C65" s="56" t="s">
        <v>10</v>
      </c>
      <c r="D65" s="18">
        <v>43</v>
      </c>
      <c r="E65" s="183"/>
      <c r="F65" s="183"/>
      <c r="G65" s="23">
        <f t="shared" si="33"/>
        <v>43</v>
      </c>
      <c r="H65" s="183"/>
      <c r="I65" s="143">
        <v>89</v>
      </c>
      <c r="J65" s="134">
        <f t="shared" si="34"/>
        <v>50</v>
      </c>
      <c r="K65" s="143">
        <v>50</v>
      </c>
      <c r="L65" s="143"/>
      <c r="M65" s="143"/>
      <c r="N65" s="143"/>
      <c r="O65" s="143"/>
      <c r="P65" s="143"/>
      <c r="Q65" s="143"/>
      <c r="R65" s="143"/>
      <c r="S65" s="144"/>
    </row>
    <row r="66" spans="1:19" s="10" customFormat="1" ht="15.75">
      <c r="A66" s="38" t="s">
        <v>20</v>
      </c>
      <c r="B66" s="8">
        <v>251</v>
      </c>
      <c r="C66" s="56" t="s">
        <v>42</v>
      </c>
      <c r="D66" s="18">
        <v>45</v>
      </c>
      <c r="E66" s="183"/>
      <c r="F66" s="183"/>
      <c r="G66" s="23">
        <f t="shared" si="33"/>
        <v>45</v>
      </c>
      <c r="H66" s="183"/>
      <c r="I66" s="143">
        <v>108.2</v>
      </c>
      <c r="J66" s="134">
        <f>SUM(K66:S66)</f>
        <v>108.2</v>
      </c>
      <c r="K66" s="143"/>
      <c r="L66" s="143">
        <v>0</v>
      </c>
      <c r="M66" s="143">
        <v>108.2</v>
      </c>
      <c r="N66" s="143">
        <v>0</v>
      </c>
      <c r="O66" s="143"/>
      <c r="P66" s="143"/>
      <c r="Q66" s="143">
        <v>0</v>
      </c>
      <c r="R66" s="143">
        <v>0</v>
      </c>
      <c r="S66" s="144">
        <v>0</v>
      </c>
    </row>
    <row r="67" spans="1:19" s="7" customFormat="1" ht="15.75" hidden="1">
      <c r="A67" s="40" t="s">
        <v>20</v>
      </c>
      <c r="B67" s="5">
        <v>262</v>
      </c>
      <c r="C67" s="57" t="s">
        <v>36</v>
      </c>
      <c r="D67" s="25">
        <v>0</v>
      </c>
      <c r="E67" s="184"/>
      <c r="F67" s="184"/>
      <c r="G67" s="23">
        <f t="shared" si="33"/>
        <v>0</v>
      </c>
      <c r="H67" s="184"/>
      <c r="I67" s="141"/>
      <c r="J67" s="133">
        <f t="shared" si="34"/>
        <v>0</v>
      </c>
      <c r="K67" s="141">
        <v>0</v>
      </c>
      <c r="L67" s="141">
        <v>0</v>
      </c>
      <c r="M67" s="141"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v>0</v>
      </c>
      <c r="S67" s="142">
        <v>0</v>
      </c>
    </row>
    <row r="68" spans="1:19" s="7" customFormat="1" ht="31.5" hidden="1">
      <c r="A68" s="40" t="s">
        <v>20</v>
      </c>
      <c r="B68" s="5">
        <v>263</v>
      </c>
      <c r="C68" s="57" t="s">
        <v>44</v>
      </c>
      <c r="D68" s="25"/>
      <c r="E68" s="184"/>
      <c r="F68" s="184"/>
      <c r="G68" s="23">
        <f t="shared" si="33"/>
        <v>0</v>
      </c>
      <c r="H68" s="184"/>
      <c r="I68" s="141"/>
      <c r="J68" s="133">
        <f t="shared" si="34"/>
        <v>0</v>
      </c>
      <c r="K68" s="141"/>
      <c r="L68" s="141"/>
      <c r="M68" s="141">
        <v>0</v>
      </c>
      <c r="N68" s="141">
        <v>0</v>
      </c>
      <c r="O68" s="141">
        <v>0</v>
      </c>
      <c r="P68" s="141">
        <v>0</v>
      </c>
      <c r="Q68" s="141">
        <v>0</v>
      </c>
      <c r="R68" s="141">
        <v>0</v>
      </c>
      <c r="S68" s="142">
        <v>0</v>
      </c>
    </row>
    <row r="69" spans="1:19" s="7" customFormat="1" ht="15.75">
      <c r="A69" s="40" t="s">
        <v>20</v>
      </c>
      <c r="B69" s="5">
        <v>290</v>
      </c>
      <c r="C69" s="57" t="s">
        <v>12</v>
      </c>
      <c r="D69" s="6">
        <v>4</v>
      </c>
      <c r="E69" s="185"/>
      <c r="F69" s="185"/>
      <c r="G69" s="73">
        <f t="shared" si="33"/>
        <v>4</v>
      </c>
      <c r="H69" s="185"/>
      <c r="I69" s="141">
        <v>7</v>
      </c>
      <c r="J69" s="133">
        <f t="shared" si="34"/>
        <v>7</v>
      </c>
      <c r="K69" s="141">
        <v>7</v>
      </c>
      <c r="L69" s="141"/>
      <c r="M69" s="141"/>
      <c r="N69" s="141"/>
      <c r="O69" s="141"/>
      <c r="P69" s="141"/>
      <c r="Q69" s="141"/>
      <c r="R69" s="141"/>
      <c r="S69" s="142"/>
    </row>
    <row r="70" spans="1:19" s="7" customFormat="1" ht="15.75">
      <c r="A70" s="40" t="s">
        <v>20</v>
      </c>
      <c r="B70" s="5">
        <v>300</v>
      </c>
      <c r="C70" s="57" t="s">
        <v>13</v>
      </c>
      <c r="D70" s="25">
        <f aca="true" t="shared" si="35" ref="D70:I70">SUM(D71:D72)</f>
        <v>102</v>
      </c>
      <c r="E70" s="25">
        <f t="shared" si="35"/>
        <v>0</v>
      </c>
      <c r="F70" s="25">
        <f t="shared" si="35"/>
        <v>0</v>
      </c>
      <c r="G70" s="25">
        <f t="shared" si="35"/>
        <v>102</v>
      </c>
      <c r="H70" s="25">
        <f t="shared" si="35"/>
        <v>0</v>
      </c>
      <c r="I70" s="141">
        <f t="shared" si="35"/>
        <v>344</v>
      </c>
      <c r="J70" s="133">
        <f aca="true" t="shared" si="36" ref="J70:S70">SUM(J71:J72)</f>
        <v>90</v>
      </c>
      <c r="K70" s="141">
        <f t="shared" si="36"/>
        <v>90</v>
      </c>
      <c r="L70" s="141">
        <f t="shared" si="36"/>
        <v>0</v>
      </c>
      <c r="M70" s="141">
        <f t="shared" si="36"/>
        <v>0</v>
      </c>
      <c r="N70" s="141">
        <f>SUM(N71:N72)</f>
        <v>0</v>
      </c>
      <c r="O70" s="141">
        <f t="shared" si="36"/>
        <v>0</v>
      </c>
      <c r="P70" s="141">
        <f t="shared" si="36"/>
        <v>0</v>
      </c>
      <c r="Q70" s="141">
        <f t="shared" si="36"/>
        <v>0</v>
      </c>
      <c r="R70" s="141">
        <f>SUM(R71:R72)</f>
        <v>0</v>
      </c>
      <c r="S70" s="142">
        <f t="shared" si="36"/>
        <v>0</v>
      </c>
    </row>
    <row r="71" spans="1:19" s="10" customFormat="1" ht="17.25" customHeight="1">
      <c r="A71" s="38" t="s">
        <v>20</v>
      </c>
      <c r="B71" s="8">
        <v>310</v>
      </c>
      <c r="C71" s="56" t="s">
        <v>14</v>
      </c>
      <c r="D71" s="18">
        <v>9</v>
      </c>
      <c r="E71" s="183"/>
      <c r="F71" s="183"/>
      <c r="G71" s="23">
        <f>SUM(D71:F71)</f>
        <v>9</v>
      </c>
      <c r="H71" s="183"/>
      <c r="I71" s="143">
        <v>79</v>
      </c>
      <c r="J71" s="134">
        <f>SUM(K71:S71)</f>
        <v>20</v>
      </c>
      <c r="K71" s="143">
        <v>20</v>
      </c>
      <c r="L71" s="143"/>
      <c r="M71" s="143"/>
      <c r="N71" s="143"/>
      <c r="O71" s="143"/>
      <c r="P71" s="143"/>
      <c r="Q71" s="143"/>
      <c r="R71" s="143"/>
      <c r="S71" s="144"/>
    </row>
    <row r="72" spans="1:19" s="10" customFormat="1" ht="15.75">
      <c r="A72" s="38" t="s">
        <v>20</v>
      </c>
      <c r="B72" s="8">
        <v>340</v>
      </c>
      <c r="C72" s="56" t="s">
        <v>15</v>
      </c>
      <c r="D72" s="18">
        <v>93</v>
      </c>
      <c r="E72" s="183"/>
      <c r="F72" s="183"/>
      <c r="G72" s="23">
        <f>SUM(D72:F72)</f>
        <v>93</v>
      </c>
      <c r="H72" s="183"/>
      <c r="I72" s="143">
        <v>265</v>
      </c>
      <c r="J72" s="134">
        <f>SUM(K72:S72)</f>
        <v>70</v>
      </c>
      <c r="K72" s="143">
        <v>70</v>
      </c>
      <c r="L72" s="143"/>
      <c r="M72" s="143"/>
      <c r="N72" s="143"/>
      <c r="O72" s="143"/>
      <c r="P72" s="143"/>
      <c r="Q72" s="143"/>
      <c r="R72" s="143"/>
      <c r="S72" s="144"/>
    </row>
    <row r="73" spans="1:19" s="10" customFormat="1" ht="15.75">
      <c r="A73" s="39"/>
      <c r="B73" s="12"/>
      <c r="C73" s="11" t="s">
        <v>18</v>
      </c>
      <c r="D73" s="19">
        <f>SUM(D51,D59,D68,D69,D70,D66)</f>
        <v>3206</v>
      </c>
      <c r="E73" s="19">
        <f>SUM(E51,E59,E68,E69,E70,E66)</f>
        <v>0</v>
      </c>
      <c r="F73" s="19">
        <f>SUM(F51,F59,F68,F69,F70,F66)</f>
        <v>0</v>
      </c>
      <c r="G73" s="19">
        <f>SUM(G51,G59,G68,G69,G70,G66)</f>
        <v>3206</v>
      </c>
      <c r="H73" s="19">
        <f>SUM(H51,H59,H68,H69,H70)</f>
        <v>0</v>
      </c>
      <c r="I73" s="145">
        <f>SUM(I51,I59,I68,I69,I70)</f>
        <v>6282.9</v>
      </c>
      <c r="J73" s="133">
        <f aca="true" t="shared" si="37" ref="J73:S73">SUM(J51,J59,J68,J69,J70)</f>
        <v>2515</v>
      </c>
      <c r="K73" s="145">
        <f t="shared" si="37"/>
        <v>520.1</v>
      </c>
      <c r="L73" s="145">
        <f t="shared" si="37"/>
        <v>391.70000000000005</v>
      </c>
      <c r="M73" s="145">
        <f t="shared" si="37"/>
        <v>121.9</v>
      </c>
      <c r="N73" s="145">
        <f>SUM(N51,N59,N68,N69,N70)</f>
        <v>1481.3</v>
      </c>
      <c r="O73" s="145">
        <f t="shared" si="37"/>
        <v>0</v>
      </c>
      <c r="P73" s="145">
        <f t="shared" si="37"/>
        <v>0</v>
      </c>
      <c r="Q73" s="145">
        <f t="shared" si="37"/>
        <v>0</v>
      </c>
      <c r="R73" s="145">
        <f>SUM(R51,R59,R68,R69,R70)</f>
        <v>0</v>
      </c>
      <c r="S73" s="146">
        <f t="shared" si="37"/>
        <v>0</v>
      </c>
    </row>
    <row r="74" spans="1:19" s="7" customFormat="1" ht="15.75" hidden="1">
      <c r="A74" s="40" t="s">
        <v>66</v>
      </c>
      <c r="B74" s="5">
        <v>210</v>
      </c>
      <c r="C74" s="57" t="s">
        <v>30</v>
      </c>
      <c r="D74" s="25">
        <f aca="true" t="shared" si="38" ref="D74:S74">SUM(D75:D77)</f>
        <v>0</v>
      </c>
      <c r="E74" s="25">
        <f t="shared" si="38"/>
        <v>0</v>
      </c>
      <c r="F74" s="25">
        <f t="shared" si="38"/>
        <v>0</v>
      </c>
      <c r="G74" s="25">
        <f t="shared" si="38"/>
        <v>0</v>
      </c>
      <c r="H74" s="25">
        <f t="shared" si="38"/>
        <v>0</v>
      </c>
      <c r="I74" s="141">
        <f t="shared" si="38"/>
        <v>0</v>
      </c>
      <c r="J74" s="133">
        <f t="shared" si="38"/>
        <v>0</v>
      </c>
      <c r="K74" s="141">
        <f t="shared" si="38"/>
        <v>0</v>
      </c>
      <c r="L74" s="141">
        <f t="shared" si="38"/>
        <v>0</v>
      </c>
      <c r="M74" s="141"/>
      <c r="N74" s="141">
        <f>SUM(N75:N77)</f>
        <v>0</v>
      </c>
      <c r="O74" s="141">
        <f t="shared" si="38"/>
        <v>0</v>
      </c>
      <c r="P74" s="141">
        <f t="shared" si="38"/>
        <v>0</v>
      </c>
      <c r="Q74" s="141">
        <f t="shared" si="38"/>
        <v>0</v>
      </c>
      <c r="R74" s="141">
        <f>SUM(R75:R77)</f>
        <v>0</v>
      </c>
      <c r="S74" s="142">
        <f t="shared" si="38"/>
        <v>0</v>
      </c>
    </row>
    <row r="75" spans="1:19" s="10" customFormat="1" ht="15.75" hidden="1">
      <c r="A75" s="38" t="s">
        <v>66</v>
      </c>
      <c r="B75" s="8">
        <v>211</v>
      </c>
      <c r="C75" s="56" t="s">
        <v>1</v>
      </c>
      <c r="D75" s="18"/>
      <c r="E75" s="18"/>
      <c r="F75" s="18"/>
      <c r="G75" s="18"/>
      <c r="H75" s="18"/>
      <c r="I75" s="143"/>
      <c r="J75" s="134"/>
      <c r="K75" s="143"/>
      <c r="L75" s="143"/>
      <c r="M75" s="143"/>
      <c r="N75" s="143"/>
      <c r="O75" s="143"/>
      <c r="P75" s="143"/>
      <c r="Q75" s="143"/>
      <c r="R75" s="143"/>
      <c r="S75" s="144"/>
    </row>
    <row r="76" spans="1:19" s="10" customFormat="1" ht="15.75" hidden="1">
      <c r="A76" s="38" t="s">
        <v>66</v>
      </c>
      <c r="B76" s="8">
        <v>212</v>
      </c>
      <c r="C76" s="56" t="s">
        <v>2</v>
      </c>
      <c r="D76" s="18"/>
      <c r="E76" s="18"/>
      <c r="F76" s="18"/>
      <c r="G76" s="18"/>
      <c r="H76" s="18"/>
      <c r="I76" s="143"/>
      <c r="J76" s="134"/>
      <c r="K76" s="143"/>
      <c r="L76" s="143"/>
      <c r="M76" s="143"/>
      <c r="N76" s="143"/>
      <c r="O76" s="143"/>
      <c r="P76" s="143"/>
      <c r="Q76" s="143"/>
      <c r="R76" s="143"/>
      <c r="S76" s="144"/>
    </row>
    <row r="77" spans="1:19" s="10" customFormat="1" ht="15.75" hidden="1">
      <c r="A77" s="38" t="s">
        <v>66</v>
      </c>
      <c r="B77" s="8">
        <v>213</v>
      </c>
      <c r="C77" s="56" t="s">
        <v>3</v>
      </c>
      <c r="D77" s="18"/>
      <c r="E77" s="18"/>
      <c r="F77" s="18"/>
      <c r="G77" s="18"/>
      <c r="H77" s="18"/>
      <c r="I77" s="143"/>
      <c r="J77" s="134"/>
      <c r="K77" s="143"/>
      <c r="L77" s="143"/>
      <c r="M77" s="143"/>
      <c r="N77" s="143"/>
      <c r="O77" s="143"/>
      <c r="P77" s="143"/>
      <c r="Q77" s="143"/>
      <c r="R77" s="143"/>
      <c r="S77" s="144"/>
    </row>
    <row r="78" spans="1:19" s="7" customFormat="1" ht="15.75" hidden="1">
      <c r="A78" s="40" t="s">
        <v>66</v>
      </c>
      <c r="B78" s="5">
        <v>220</v>
      </c>
      <c r="C78" s="57" t="s">
        <v>4</v>
      </c>
      <c r="D78" s="25">
        <f aca="true" t="shared" si="39" ref="D78:S78">SUM(D79:D84)</f>
        <v>0</v>
      </c>
      <c r="E78" s="25">
        <f t="shared" si="39"/>
        <v>0</v>
      </c>
      <c r="F78" s="25">
        <f t="shared" si="39"/>
        <v>0</v>
      </c>
      <c r="G78" s="25">
        <f t="shared" si="39"/>
        <v>0</v>
      </c>
      <c r="H78" s="25">
        <f t="shared" si="39"/>
        <v>0</v>
      </c>
      <c r="I78" s="141">
        <f t="shared" si="39"/>
        <v>0</v>
      </c>
      <c r="J78" s="133">
        <f t="shared" si="39"/>
        <v>0</v>
      </c>
      <c r="K78" s="141">
        <f t="shared" si="39"/>
        <v>0</v>
      </c>
      <c r="L78" s="141">
        <f t="shared" si="39"/>
        <v>0</v>
      </c>
      <c r="M78" s="141"/>
      <c r="N78" s="141">
        <f>SUM(N79:N84)</f>
        <v>0</v>
      </c>
      <c r="O78" s="141">
        <f t="shared" si="39"/>
        <v>0</v>
      </c>
      <c r="P78" s="141">
        <f t="shared" si="39"/>
        <v>0</v>
      </c>
      <c r="Q78" s="141">
        <f t="shared" si="39"/>
        <v>0</v>
      </c>
      <c r="R78" s="141">
        <f>SUM(R79:R84)</f>
        <v>0</v>
      </c>
      <c r="S78" s="142">
        <f t="shared" si="39"/>
        <v>0</v>
      </c>
    </row>
    <row r="79" spans="1:19" s="10" customFormat="1" ht="15.75" hidden="1">
      <c r="A79" s="38" t="s">
        <v>66</v>
      </c>
      <c r="B79" s="8">
        <v>221</v>
      </c>
      <c r="C79" s="56" t="s">
        <v>5</v>
      </c>
      <c r="D79" s="18"/>
      <c r="E79" s="18"/>
      <c r="F79" s="18"/>
      <c r="G79" s="18"/>
      <c r="H79" s="18"/>
      <c r="I79" s="143"/>
      <c r="J79" s="134"/>
      <c r="K79" s="143"/>
      <c r="L79" s="143"/>
      <c r="M79" s="143"/>
      <c r="N79" s="143"/>
      <c r="O79" s="143"/>
      <c r="P79" s="143"/>
      <c r="Q79" s="143"/>
      <c r="R79" s="143"/>
      <c r="S79" s="144"/>
    </row>
    <row r="80" spans="1:19" s="10" customFormat="1" ht="15.75" hidden="1">
      <c r="A80" s="38" t="s">
        <v>66</v>
      </c>
      <c r="B80" s="8">
        <v>222</v>
      </c>
      <c r="C80" s="56" t="s">
        <v>6</v>
      </c>
      <c r="D80" s="18"/>
      <c r="E80" s="18"/>
      <c r="F80" s="18"/>
      <c r="G80" s="18"/>
      <c r="H80" s="18"/>
      <c r="I80" s="143"/>
      <c r="J80" s="134"/>
      <c r="K80" s="143"/>
      <c r="L80" s="143"/>
      <c r="M80" s="143"/>
      <c r="N80" s="143"/>
      <c r="O80" s="143"/>
      <c r="P80" s="143"/>
      <c r="Q80" s="143"/>
      <c r="R80" s="143"/>
      <c r="S80" s="144"/>
    </row>
    <row r="81" spans="1:19" s="10" customFormat="1" ht="15.75" hidden="1">
      <c r="A81" s="38" t="s">
        <v>66</v>
      </c>
      <c r="B81" s="8">
        <v>223</v>
      </c>
      <c r="C81" s="56" t="s">
        <v>7</v>
      </c>
      <c r="D81" s="18"/>
      <c r="E81" s="18"/>
      <c r="F81" s="18"/>
      <c r="G81" s="18"/>
      <c r="H81" s="18"/>
      <c r="I81" s="143"/>
      <c r="J81" s="134"/>
      <c r="K81" s="143"/>
      <c r="L81" s="143"/>
      <c r="M81" s="143"/>
      <c r="N81" s="143"/>
      <c r="O81" s="143"/>
      <c r="P81" s="143"/>
      <c r="Q81" s="143"/>
      <c r="R81" s="143"/>
      <c r="S81" s="144"/>
    </row>
    <row r="82" spans="1:19" s="10" customFormat="1" ht="15.75" hidden="1">
      <c r="A82" s="38" t="s">
        <v>66</v>
      </c>
      <c r="B82" s="8">
        <v>224</v>
      </c>
      <c r="C82" s="56" t="s">
        <v>8</v>
      </c>
      <c r="D82" s="18"/>
      <c r="E82" s="18"/>
      <c r="F82" s="18"/>
      <c r="G82" s="18"/>
      <c r="H82" s="18"/>
      <c r="I82" s="143"/>
      <c r="J82" s="134"/>
      <c r="K82" s="143"/>
      <c r="L82" s="143"/>
      <c r="M82" s="143"/>
      <c r="N82" s="143"/>
      <c r="O82" s="143"/>
      <c r="P82" s="143"/>
      <c r="Q82" s="143"/>
      <c r="R82" s="143"/>
      <c r="S82" s="144"/>
    </row>
    <row r="83" spans="1:19" s="10" customFormat="1" ht="15.75" hidden="1">
      <c r="A83" s="38" t="s">
        <v>66</v>
      </c>
      <c r="B83" s="8">
        <v>225</v>
      </c>
      <c r="C83" s="56" t="s">
        <v>9</v>
      </c>
      <c r="D83" s="18"/>
      <c r="E83" s="18"/>
      <c r="F83" s="18"/>
      <c r="G83" s="18"/>
      <c r="H83" s="18"/>
      <c r="I83" s="143"/>
      <c r="J83" s="134"/>
      <c r="K83" s="143"/>
      <c r="L83" s="143"/>
      <c r="M83" s="143"/>
      <c r="N83" s="143"/>
      <c r="O83" s="143"/>
      <c r="P83" s="143"/>
      <c r="Q83" s="143"/>
      <c r="R83" s="143"/>
      <c r="S83" s="144"/>
    </row>
    <row r="84" spans="1:19" s="10" customFormat="1" ht="15.75" hidden="1">
      <c r="A84" s="38" t="s">
        <v>66</v>
      </c>
      <c r="B84" s="8">
        <v>226</v>
      </c>
      <c r="C84" s="56" t="s">
        <v>10</v>
      </c>
      <c r="D84" s="18"/>
      <c r="E84" s="18"/>
      <c r="F84" s="18"/>
      <c r="G84" s="18"/>
      <c r="H84" s="18"/>
      <c r="I84" s="143"/>
      <c r="J84" s="134"/>
      <c r="K84" s="143"/>
      <c r="L84" s="143"/>
      <c r="M84" s="143"/>
      <c r="N84" s="143"/>
      <c r="O84" s="143"/>
      <c r="P84" s="143"/>
      <c r="Q84" s="143"/>
      <c r="R84" s="143"/>
      <c r="S84" s="144"/>
    </row>
    <row r="85" spans="1:19" s="76" customFormat="1" ht="18" customHeight="1">
      <c r="A85" s="38" t="s">
        <v>66</v>
      </c>
      <c r="B85" s="8">
        <v>251</v>
      </c>
      <c r="C85" s="56" t="s">
        <v>42</v>
      </c>
      <c r="D85" s="18">
        <v>477</v>
      </c>
      <c r="E85" s="183"/>
      <c r="F85" s="183"/>
      <c r="G85" s="23">
        <f>SUM(D85:F85)</f>
        <v>477</v>
      </c>
      <c r="H85" s="183"/>
      <c r="I85" s="143">
        <v>713.9</v>
      </c>
      <c r="J85" s="134">
        <f>SUM(K85:S85)</f>
        <v>713.9</v>
      </c>
      <c r="K85" s="143"/>
      <c r="L85" s="150"/>
      <c r="M85" s="150">
        <v>713.9</v>
      </c>
      <c r="N85" s="150"/>
      <c r="O85" s="143"/>
      <c r="P85" s="143"/>
      <c r="Q85" s="150"/>
      <c r="R85" s="150"/>
      <c r="S85" s="151"/>
    </row>
    <row r="86" spans="1:19" s="76" customFormat="1" ht="18" customHeight="1" hidden="1">
      <c r="A86" s="38" t="s">
        <v>66</v>
      </c>
      <c r="B86" s="8">
        <v>251</v>
      </c>
      <c r="C86" s="56" t="s">
        <v>42</v>
      </c>
      <c r="D86" s="18"/>
      <c r="E86" s="183"/>
      <c r="F86" s="183"/>
      <c r="G86" s="23">
        <v>0</v>
      </c>
      <c r="H86" s="183"/>
      <c r="I86" s="143">
        <v>0</v>
      </c>
      <c r="J86" s="134">
        <f>SUM(K86:S86)</f>
        <v>0</v>
      </c>
      <c r="K86" s="143"/>
      <c r="L86" s="150"/>
      <c r="M86" s="150"/>
      <c r="N86" s="150"/>
      <c r="O86" s="143"/>
      <c r="P86" s="143"/>
      <c r="Q86" s="150"/>
      <c r="R86" s="150"/>
      <c r="S86" s="151"/>
    </row>
    <row r="87" spans="1:19" s="7" customFormat="1" ht="15.75" hidden="1">
      <c r="A87" s="40" t="s">
        <v>66</v>
      </c>
      <c r="B87" s="5">
        <v>262</v>
      </c>
      <c r="C87" s="57" t="s">
        <v>36</v>
      </c>
      <c r="D87" s="25">
        <v>0</v>
      </c>
      <c r="E87" s="184">
        <v>0</v>
      </c>
      <c r="F87" s="184">
        <v>0</v>
      </c>
      <c r="G87" s="25">
        <v>0</v>
      </c>
      <c r="H87" s="184">
        <v>0</v>
      </c>
      <c r="I87" s="141">
        <v>0</v>
      </c>
      <c r="J87" s="133">
        <v>0</v>
      </c>
      <c r="K87" s="141">
        <v>0</v>
      </c>
      <c r="L87" s="141">
        <v>0</v>
      </c>
      <c r="M87" s="141"/>
      <c r="N87" s="141">
        <v>0</v>
      </c>
      <c r="O87" s="141">
        <v>0</v>
      </c>
      <c r="P87" s="141">
        <v>0</v>
      </c>
      <c r="Q87" s="141">
        <v>0</v>
      </c>
      <c r="R87" s="141">
        <v>0</v>
      </c>
      <c r="S87" s="142">
        <v>0</v>
      </c>
    </row>
    <row r="88" spans="1:19" s="7" customFormat="1" ht="31.5" hidden="1">
      <c r="A88" s="40" t="s">
        <v>66</v>
      </c>
      <c r="B88" s="5">
        <v>263</v>
      </c>
      <c r="C88" s="57" t="s">
        <v>44</v>
      </c>
      <c r="D88" s="25">
        <v>0</v>
      </c>
      <c r="E88" s="184">
        <v>0</v>
      </c>
      <c r="F88" s="184">
        <v>0</v>
      </c>
      <c r="G88" s="25">
        <v>0</v>
      </c>
      <c r="H88" s="184">
        <v>0</v>
      </c>
      <c r="I88" s="141">
        <v>0</v>
      </c>
      <c r="J88" s="133">
        <v>0</v>
      </c>
      <c r="K88" s="141">
        <v>0</v>
      </c>
      <c r="L88" s="141">
        <v>0</v>
      </c>
      <c r="M88" s="141"/>
      <c r="N88" s="141">
        <v>0</v>
      </c>
      <c r="O88" s="141">
        <v>0</v>
      </c>
      <c r="P88" s="141">
        <v>0</v>
      </c>
      <c r="Q88" s="141">
        <v>0</v>
      </c>
      <c r="R88" s="141">
        <v>0</v>
      </c>
      <c r="S88" s="142">
        <v>0</v>
      </c>
    </row>
    <row r="89" spans="1:19" s="7" customFormat="1" ht="15.75" hidden="1">
      <c r="A89" s="40" t="s">
        <v>66</v>
      </c>
      <c r="B89" s="5">
        <v>290</v>
      </c>
      <c r="C89" s="57" t="s">
        <v>12</v>
      </c>
      <c r="D89" s="6">
        <v>0</v>
      </c>
      <c r="E89" s="185">
        <v>0</v>
      </c>
      <c r="F89" s="185">
        <v>0</v>
      </c>
      <c r="G89" s="6">
        <v>0</v>
      </c>
      <c r="H89" s="185">
        <v>0</v>
      </c>
      <c r="I89" s="141">
        <v>0</v>
      </c>
      <c r="J89" s="133">
        <v>0</v>
      </c>
      <c r="K89" s="141">
        <v>0</v>
      </c>
      <c r="L89" s="141">
        <v>0</v>
      </c>
      <c r="M89" s="141"/>
      <c r="N89" s="141">
        <v>0</v>
      </c>
      <c r="O89" s="141">
        <v>0</v>
      </c>
      <c r="P89" s="141">
        <v>0</v>
      </c>
      <c r="Q89" s="141">
        <v>0</v>
      </c>
      <c r="R89" s="141">
        <v>0</v>
      </c>
      <c r="S89" s="142">
        <v>0</v>
      </c>
    </row>
    <row r="90" spans="1:19" s="7" customFormat="1" ht="15.75" hidden="1">
      <c r="A90" s="40" t="s">
        <v>66</v>
      </c>
      <c r="B90" s="5">
        <v>300</v>
      </c>
      <c r="C90" s="57" t="s">
        <v>13</v>
      </c>
      <c r="D90" s="25">
        <f aca="true" t="shared" si="40" ref="D90:S90">SUM(D91:D92)</f>
        <v>0</v>
      </c>
      <c r="E90" s="184">
        <f t="shared" si="40"/>
        <v>0</v>
      </c>
      <c r="F90" s="184">
        <f t="shared" si="40"/>
        <v>0</v>
      </c>
      <c r="G90" s="25">
        <f t="shared" si="40"/>
        <v>0</v>
      </c>
      <c r="H90" s="184">
        <f t="shared" si="40"/>
        <v>0</v>
      </c>
      <c r="I90" s="141">
        <f t="shared" si="40"/>
        <v>0</v>
      </c>
      <c r="J90" s="133">
        <f t="shared" si="40"/>
        <v>0</v>
      </c>
      <c r="K90" s="141">
        <f t="shared" si="40"/>
        <v>0</v>
      </c>
      <c r="L90" s="141">
        <f t="shared" si="40"/>
        <v>0</v>
      </c>
      <c r="M90" s="141"/>
      <c r="N90" s="141">
        <f>SUM(N91:N92)</f>
        <v>0</v>
      </c>
      <c r="O90" s="141">
        <f t="shared" si="40"/>
        <v>0</v>
      </c>
      <c r="P90" s="141">
        <f t="shared" si="40"/>
        <v>0</v>
      </c>
      <c r="Q90" s="141">
        <f t="shared" si="40"/>
        <v>0</v>
      </c>
      <c r="R90" s="141">
        <f>SUM(R91:R92)</f>
        <v>0</v>
      </c>
      <c r="S90" s="142">
        <f t="shared" si="40"/>
        <v>0</v>
      </c>
    </row>
    <row r="91" spans="1:19" s="10" customFormat="1" ht="15.75" hidden="1">
      <c r="A91" s="38" t="s">
        <v>66</v>
      </c>
      <c r="B91" s="8">
        <v>310</v>
      </c>
      <c r="C91" s="56" t="s">
        <v>14</v>
      </c>
      <c r="D91" s="18"/>
      <c r="E91" s="183"/>
      <c r="F91" s="183"/>
      <c r="G91" s="18"/>
      <c r="H91" s="183"/>
      <c r="I91" s="143"/>
      <c r="J91" s="134"/>
      <c r="K91" s="143"/>
      <c r="L91" s="143"/>
      <c r="M91" s="143"/>
      <c r="N91" s="143"/>
      <c r="O91" s="143"/>
      <c r="P91" s="143"/>
      <c r="Q91" s="143"/>
      <c r="R91" s="143"/>
      <c r="S91" s="144"/>
    </row>
    <row r="92" spans="1:19" s="10" customFormat="1" ht="15.75" hidden="1">
      <c r="A92" s="38" t="s">
        <v>66</v>
      </c>
      <c r="B92" s="8">
        <v>340</v>
      </c>
      <c r="C92" s="56" t="s">
        <v>15</v>
      </c>
      <c r="D92" s="18"/>
      <c r="E92" s="183"/>
      <c r="F92" s="183"/>
      <c r="G92" s="18"/>
      <c r="H92" s="183"/>
      <c r="I92" s="143"/>
      <c r="J92" s="134"/>
      <c r="K92" s="143"/>
      <c r="L92" s="143"/>
      <c r="M92" s="143"/>
      <c r="N92" s="143"/>
      <c r="O92" s="143"/>
      <c r="P92" s="143"/>
      <c r="Q92" s="143"/>
      <c r="R92" s="143"/>
      <c r="S92" s="144"/>
    </row>
    <row r="93" spans="1:19" s="10" customFormat="1" ht="15.75">
      <c r="A93" s="39"/>
      <c r="B93" s="12"/>
      <c r="C93" s="11" t="s">
        <v>18</v>
      </c>
      <c r="D93" s="19">
        <f aca="true" t="shared" si="41" ref="D93:I93">SUM(D85:D92)</f>
        <v>477</v>
      </c>
      <c r="E93" s="19">
        <f t="shared" si="41"/>
        <v>0</v>
      </c>
      <c r="F93" s="19">
        <f t="shared" si="41"/>
        <v>0</v>
      </c>
      <c r="G93" s="19">
        <f t="shared" si="41"/>
        <v>477</v>
      </c>
      <c r="H93" s="19">
        <f t="shared" si="41"/>
        <v>0</v>
      </c>
      <c r="I93" s="145">
        <f t="shared" si="41"/>
        <v>713.9</v>
      </c>
      <c r="J93" s="133">
        <f>SUM(J85)</f>
        <v>713.9</v>
      </c>
      <c r="K93" s="133">
        <f aca="true" t="shared" si="42" ref="K93:R93">SUM(K85)</f>
        <v>0</v>
      </c>
      <c r="L93" s="133">
        <f t="shared" si="42"/>
        <v>0</v>
      </c>
      <c r="M93" s="133">
        <f t="shared" si="42"/>
        <v>713.9</v>
      </c>
      <c r="N93" s="133">
        <f t="shared" si="42"/>
        <v>0</v>
      </c>
      <c r="O93" s="133">
        <f t="shared" si="42"/>
        <v>0</v>
      </c>
      <c r="P93" s="133">
        <f t="shared" si="42"/>
        <v>0</v>
      </c>
      <c r="Q93" s="133">
        <f t="shared" si="42"/>
        <v>0</v>
      </c>
      <c r="R93" s="133">
        <f t="shared" si="42"/>
        <v>0</v>
      </c>
      <c r="S93" s="146">
        <f>SUM(S74,S78,S88,S89,S90)</f>
        <v>0</v>
      </c>
    </row>
    <row r="94" spans="1:19" s="13" customFormat="1" ht="15.75">
      <c r="A94" s="41" t="s">
        <v>78</v>
      </c>
      <c r="B94" s="16">
        <v>290</v>
      </c>
      <c r="C94" s="234" t="s">
        <v>79</v>
      </c>
      <c r="D94" s="24">
        <v>0</v>
      </c>
      <c r="E94" s="24"/>
      <c r="F94" s="24"/>
      <c r="G94" s="85">
        <f>SUM(D94:F94)</f>
        <v>0</v>
      </c>
      <c r="H94" s="24">
        <v>0</v>
      </c>
      <c r="I94" s="152">
        <f>88.6+162.8</f>
        <v>251.4</v>
      </c>
      <c r="J94" s="135">
        <f aca="true" t="shared" si="43" ref="J94:J99">SUM(K94:S94)</f>
        <v>251.39999999999998</v>
      </c>
      <c r="K94" s="152"/>
      <c r="L94" s="152">
        <v>196.6</v>
      </c>
      <c r="M94" s="152">
        <v>54.8</v>
      </c>
      <c r="N94" s="152"/>
      <c r="O94" s="152"/>
      <c r="P94" s="152"/>
      <c r="Q94" s="152"/>
      <c r="R94" s="152"/>
      <c r="S94" s="153"/>
    </row>
    <row r="95" spans="1:19" s="13" customFormat="1" ht="15" hidden="1">
      <c r="A95" s="41" t="s">
        <v>24</v>
      </c>
      <c r="B95" s="16">
        <v>231</v>
      </c>
      <c r="C95" s="17" t="s">
        <v>25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152">
        <v>0</v>
      </c>
      <c r="J95" s="135">
        <f t="shared" si="43"/>
        <v>0</v>
      </c>
      <c r="K95" s="152">
        <v>0</v>
      </c>
      <c r="L95" s="152">
        <v>0</v>
      </c>
      <c r="M95" s="152"/>
      <c r="N95" s="152">
        <v>0</v>
      </c>
      <c r="O95" s="152">
        <v>0</v>
      </c>
      <c r="P95" s="152">
        <v>0</v>
      </c>
      <c r="Q95" s="152">
        <v>0</v>
      </c>
      <c r="R95" s="152">
        <v>0</v>
      </c>
      <c r="S95" s="153">
        <v>0</v>
      </c>
    </row>
    <row r="96" spans="1:19" s="13" customFormat="1" ht="15.75">
      <c r="A96" s="41" t="s">
        <v>24</v>
      </c>
      <c r="B96" s="16">
        <v>290</v>
      </c>
      <c r="C96" s="17" t="s">
        <v>26</v>
      </c>
      <c r="D96" s="24">
        <v>0</v>
      </c>
      <c r="E96" s="186">
        <v>0</v>
      </c>
      <c r="F96" s="186">
        <v>0</v>
      </c>
      <c r="G96" s="85">
        <f>SUM(D96:F96)</f>
        <v>0</v>
      </c>
      <c r="H96" s="186">
        <v>0</v>
      </c>
      <c r="I96" s="152">
        <v>10</v>
      </c>
      <c r="J96" s="135">
        <f t="shared" si="43"/>
        <v>10</v>
      </c>
      <c r="K96" s="152"/>
      <c r="L96" s="152">
        <v>10</v>
      </c>
      <c r="M96" s="152"/>
      <c r="N96" s="152"/>
      <c r="O96" s="152"/>
      <c r="P96" s="152"/>
      <c r="Q96" s="152"/>
      <c r="R96" s="152"/>
      <c r="S96" s="153"/>
    </row>
    <row r="97" spans="1:19" s="13" customFormat="1" ht="15">
      <c r="A97" s="41" t="s">
        <v>97</v>
      </c>
      <c r="B97" s="16">
        <v>226</v>
      </c>
      <c r="C97" s="17" t="s">
        <v>27</v>
      </c>
      <c r="D97" s="24">
        <v>0</v>
      </c>
      <c r="E97" s="186">
        <v>0</v>
      </c>
      <c r="F97" s="186">
        <v>0</v>
      </c>
      <c r="G97" s="24">
        <f>SUM(D97:F97)</f>
        <v>0</v>
      </c>
      <c r="H97" s="186">
        <v>0</v>
      </c>
      <c r="I97" s="152"/>
      <c r="J97" s="135">
        <f t="shared" si="43"/>
        <v>0</v>
      </c>
      <c r="K97" s="152"/>
      <c r="L97" s="152"/>
      <c r="M97" s="152"/>
      <c r="N97" s="152"/>
      <c r="O97" s="152"/>
      <c r="P97" s="152"/>
      <c r="Q97" s="152"/>
      <c r="R97" s="152"/>
      <c r="S97" s="153"/>
    </row>
    <row r="98" spans="1:19" s="13" customFormat="1" ht="15">
      <c r="A98" s="41" t="s">
        <v>97</v>
      </c>
      <c r="B98" s="16">
        <v>290</v>
      </c>
      <c r="C98" s="17" t="s">
        <v>27</v>
      </c>
      <c r="D98" s="24">
        <v>8</v>
      </c>
      <c r="E98" s="186">
        <v>0</v>
      </c>
      <c r="F98" s="186">
        <v>0</v>
      </c>
      <c r="G98" s="24">
        <f>SUM(D98:F98)</f>
        <v>8</v>
      </c>
      <c r="H98" s="186">
        <v>0</v>
      </c>
      <c r="I98" s="152">
        <v>7</v>
      </c>
      <c r="J98" s="135">
        <f t="shared" si="43"/>
        <v>0</v>
      </c>
      <c r="K98" s="152"/>
      <c r="L98" s="152"/>
      <c r="M98" s="152"/>
      <c r="N98" s="152"/>
      <c r="O98" s="152"/>
      <c r="P98" s="152"/>
      <c r="Q98" s="152"/>
      <c r="R98" s="152"/>
      <c r="S98" s="153"/>
    </row>
    <row r="99" spans="1:19" s="13" customFormat="1" ht="15">
      <c r="A99" s="41" t="s">
        <v>97</v>
      </c>
      <c r="B99" s="16">
        <v>340</v>
      </c>
      <c r="C99" s="17" t="s">
        <v>27</v>
      </c>
      <c r="D99" s="24"/>
      <c r="E99" s="186"/>
      <c r="F99" s="186"/>
      <c r="G99" s="24"/>
      <c r="H99" s="186"/>
      <c r="I99" s="152">
        <v>0.7</v>
      </c>
      <c r="J99" s="135">
        <f t="shared" si="43"/>
        <v>0.7</v>
      </c>
      <c r="K99" s="152"/>
      <c r="L99" s="152"/>
      <c r="M99" s="152"/>
      <c r="N99" s="152"/>
      <c r="O99" s="152"/>
      <c r="P99" s="152">
        <v>0.7</v>
      </c>
      <c r="Q99" s="152"/>
      <c r="R99" s="152"/>
      <c r="S99" s="153"/>
    </row>
    <row r="100" spans="1:19" s="28" customFormat="1" ht="18.75">
      <c r="A100" s="239" t="s">
        <v>28</v>
      </c>
      <c r="B100" s="240"/>
      <c r="C100" s="240"/>
      <c r="D100" s="26">
        <f>SUM(D33,D50,D73,D95,D96,D98,D97,D93,D94)</f>
        <v>4498</v>
      </c>
      <c r="E100" s="26">
        <f>SUM(E33,E50,E73,E95,E96,E98,E97,E93,E94)</f>
        <v>0</v>
      </c>
      <c r="F100" s="26">
        <f>SUM(F33,F50,F73,F95,F96,F98,F97,F93,F94)</f>
        <v>0</v>
      </c>
      <c r="G100" s="26">
        <f>SUM(G33,G50,G73,G95,G96,G98,G97,G93,G94)</f>
        <v>4498</v>
      </c>
      <c r="H100" s="26">
        <f>SUM(H33,H50,H73,H95,H96,H98,H97,H93,H94)</f>
        <v>0</v>
      </c>
      <c r="I100" s="154">
        <f>SUM(I33,I50,I73,I95,I96,I98,I97,I93,I94)+I99</f>
        <v>8611.9</v>
      </c>
      <c r="J100" s="136">
        <f aca="true" t="shared" si="44" ref="J100:S100">SUM(J33,J50,J73,J95,J96,J98,J97,J93,J94)+J99</f>
        <v>4253</v>
      </c>
      <c r="K100" s="154">
        <f t="shared" si="44"/>
        <v>520.1</v>
      </c>
      <c r="L100" s="154">
        <f t="shared" si="44"/>
        <v>830.3000000000001</v>
      </c>
      <c r="M100" s="154">
        <f t="shared" si="44"/>
        <v>890.5999999999999</v>
      </c>
      <c r="N100" s="154">
        <f t="shared" si="44"/>
        <v>2011.3</v>
      </c>
      <c r="O100" s="154">
        <f t="shared" si="44"/>
        <v>0</v>
      </c>
      <c r="P100" s="154">
        <f t="shared" si="44"/>
        <v>0.7</v>
      </c>
      <c r="Q100" s="154">
        <f t="shared" si="44"/>
        <v>0</v>
      </c>
      <c r="R100" s="154">
        <f t="shared" si="44"/>
        <v>0</v>
      </c>
      <c r="S100" s="154">
        <f t="shared" si="44"/>
        <v>0</v>
      </c>
    </row>
    <row r="101" spans="1:19" s="10" customFormat="1" ht="21.75" customHeight="1">
      <c r="A101" s="34" t="s">
        <v>22</v>
      </c>
      <c r="B101" s="14"/>
      <c r="C101" s="15"/>
      <c r="D101" s="15"/>
      <c r="E101" s="15"/>
      <c r="F101" s="15"/>
      <c r="G101" s="15"/>
      <c r="H101" s="15"/>
      <c r="I101" s="156"/>
      <c r="J101" s="134"/>
      <c r="K101" s="156"/>
      <c r="L101" s="156"/>
      <c r="M101" s="156"/>
      <c r="N101" s="156"/>
      <c r="O101" s="156"/>
      <c r="P101" s="156"/>
      <c r="Q101" s="156"/>
      <c r="R101" s="156"/>
      <c r="S101" s="157"/>
    </row>
    <row r="102" spans="1:19" s="10" customFormat="1" ht="15.75">
      <c r="A102" s="40" t="s">
        <v>23</v>
      </c>
      <c r="B102" s="5">
        <v>210</v>
      </c>
      <c r="C102" s="57" t="s">
        <v>30</v>
      </c>
      <c r="D102" s="20">
        <f aca="true" t="shared" si="45" ref="D102:S102">SUM(D103:D105)</f>
        <v>61</v>
      </c>
      <c r="E102" s="20">
        <f t="shared" si="45"/>
        <v>0</v>
      </c>
      <c r="F102" s="20">
        <f t="shared" si="45"/>
        <v>0</v>
      </c>
      <c r="G102" s="20">
        <f t="shared" si="45"/>
        <v>61</v>
      </c>
      <c r="H102" s="20">
        <f t="shared" si="45"/>
        <v>0</v>
      </c>
      <c r="I102" s="158">
        <f>SUM(I103:I105)</f>
        <v>86.6</v>
      </c>
      <c r="J102" s="133">
        <f t="shared" si="45"/>
        <v>86.6</v>
      </c>
      <c r="K102" s="158">
        <f t="shared" si="45"/>
        <v>0</v>
      </c>
      <c r="L102" s="158">
        <f t="shared" si="45"/>
        <v>0</v>
      </c>
      <c r="M102" s="158">
        <f t="shared" si="45"/>
        <v>0</v>
      </c>
      <c r="N102" s="158">
        <f>SUM(N103:N105)</f>
        <v>0</v>
      </c>
      <c r="O102" s="158">
        <f t="shared" si="45"/>
        <v>0</v>
      </c>
      <c r="P102" s="158">
        <f t="shared" si="45"/>
        <v>0</v>
      </c>
      <c r="Q102" s="158">
        <f t="shared" si="45"/>
        <v>0</v>
      </c>
      <c r="R102" s="158">
        <f>SUM(R103:R105)</f>
        <v>86.6</v>
      </c>
      <c r="S102" s="159">
        <f t="shared" si="45"/>
        <v>0</v>
      </c>
    </row>
    <row r="103" spans="1:19" s="10" customFormat="1" ht="15.75">
      <c r="A103" s="38" t="s">
        <v>23</v>
      </c>
      <c r="B103" s="8">
        <v>211</v>
      </c>
      <c r="C103" s="56" t="s">
        <v>1</v>
      </c>
      <c r="D103" s="9">
        <v>47</v>
      </c>
      <c r="E103" s="187"/>
      <c r="F103" s="187"/>
      <c r="G103" s="23">
        <f>SUM(D103:F103)</f>
        <v>47</v>
      </c>
      <c r="H103" s="189"/>
      <c r="I103" s="143">
        <v>66.5</v>
      </c>
      <c r="J103" s="134">
        <f>SUM(K103:S103)</f>
        <v>66.5</v>
      </c>
      <c r="K103" s="143"/>
      <c r="L103" s="143"/>
      <c r="M103" s="143"/>
      <c r="N103" s="143"/>
      <c r="O103" s="143"/>
      <c r="P103" s="143"/>
      <c r="Q103" s="143"/>
      <c r="R103" s="143">
        <v>66.5</v>
      </c>
      <c r="S103" s="144"/>
    </row>
    <row r="104" spans="1:19" s="10" customFormat="1" ht="15.75">
      <c r="A104" s="38" t="s">
        <v>23</v>
      </c>
      <c r="B104" s="8">
        <v>212</v>
      </c>
      <c r="C104" s="56" t="s">
        <v>2</v>
      </c>
      <c r="D104" s="66">
        <v>0</v>
      </c>
      <c r="E104" s="188"/>
      <c r="F104" s="188"/>
      <c r="G104" s="23">
        <f>SUM(D104:F104)</f>
        <v>0</v>
      </c>
      <c r="H104" s="188"/>
      <c r="I104" s="172">
        <v>0</v>
      </c>
      <c r="J104" s="134">
        <f>SUM(K104:S104)</f>
        <v>0</v>
      </c>
      <c r="K104" s="143"/>
      <c r="L104" s="143"/>
      <c r="M104" s="143"/>
      <c r="N104" s="143"/>
      <c r="O104" s="143"/>
      <c r="P104" s="143"/>
      <c r="Q104" s="143"/>
      <c r="R104" s="143"/>
      <c r="S104" s="144"/>
    </row>
    <row r="105" spans="1:19" s="10" customFormat="1" ht="15.75">
      <c r="A105" s="38" t="s">
        <v>23</v>
      </c>
      <c r="B105" s="8">
        <v>213</v>
      </c>
      <c r="C105" s="56" t="s">
        <v>3</v>
      </c>
      <c r="D105" s="9">
        <v>14</v>
      </c>
      <c r="E105" s="187"/>
      <c r="F105" s="187"/>
      <c r="G105" s="23">
        <f>SUM(D105:F105)</f>
        <v>14</v>
      </c>
      <c r="H105" s="189"/>
      <c r="I105" s="143">
        <v>20.1</v>
      </c>
      <c r="J105" s="134">
        <f>SUM(K105:S105)</f>
        <v>20.1</v>
      </c>
      <c r="K105" s="143"/>
      <c r="L105" s="143"/>
      <c r="M105" s="143"/>
      <c r="N105" s="143"/>
      <c r="O105" s="143"/>
      <c r="P105" s="143"/>
      <c r="Q105" s="143"/>
      <c r="R105" s="143">
        <v>20.1</v>
      </c>
      <c r="S105" s="144"/>
    </row>
    <row r="106" spans="1:19" s="10" customFormat="1" ht="15.75">
      <c r="A106" s="40" t="s">
        <v>23</v>
      </c>
      <c r="B106" s="5">
        <v>220</v>
      </c>
      <c r="C106" s="57" t="s">
        <v>4</v>
      </c>
      <c r="D106" s="6">
        <f aca="true" t="shared" si="46" ref="D106:P106">SUM(D107:D112)</f>
        <v>2</v>
      </c>
      <c r="E106" s="6">
        <f t="shared" si="46"/>
        <v>0</v>
      </c>
      <c r="F106" s="6">
        <f t="shared" si="46"/>
        <v>0</v>
      </c>
      <c r="G106" s="6">
        <f t="shared" si="46"/>
        <v>2</v>
      </c>
      <c r="H106" s="6">
        <f t="shared" si="46"/>
        <v>0</v>
      </c>
      <c r="I106" s="141">
        <f t="shared" si="46"/>
        <v>4.5</v>
      </c>
      <c r="J106" s="133">
        <f t="shared" si="46"/>
        <v>4.5</v>
      </c>
      <c r="K106" s="141">
        <f t="shared" si="46"/>
        <v>0</v>
      </c>
      <c r="L106" s="141">
        <f t="shared" si="46"/>
        <v>0</v>
      </c>
      <c r="M106" s="141">
        <f t="shared" si="46"/>
        <v>0</v>
      </c>
      <c r="N106" s="141">
        <f>SUM(N107:N112)</f>
        <v>0</v>
      </c>
      <c r="O106" s="141">
        <f t="shared" si="46"/>
        <v>0</v>
      </c>
      <c r="P106" s="141">
        <f t="shared" si="46"/>
        <v>0</v>
      </c>
      <c r="Q106" s="141">
        <f>SUM(Q107:Q112)</f>
        <v>0</v>
      </c>
      <c r="R106" s="141">
        <f>SUM(R107:R112)</f>
        <v>4.5</v>
      </c>
      <c r="S106" s="142">
        <f>SUM(S107:S112)</f>
        <v>0</v>
      </c>
    </row>
    <row r="107" spans="1:19" s="10" customFormat="1" ht="15.75">
      <c r="A107" s="38" t="s">
        <v>23</v>
      </c>
      <c r="B107" s="8">
        <v>221</v>
      </c>
      <c r="C107" s="56" t="s">
        <v>5</v>
      </c>
      <c r="D107" s="66">
        <v>2</v>
      </c>
      <c r="E107" s="188"/>
      <c r="F107" s="188"/>
      <c r="G107" s="23">
        <f aca="true" t="shared" si="47" ref="G107:G112">SUM(D107:F107)</f>
        <v>2</v>
      </c>
      <c r="H107" s="188"/>
      <c r="I107" s="172">
        <v>2.5</v>
      </c>
      <c r="J107" s="134">
        <f aca="true" t="shared" si="48" ref="J107:J112">SUM(K107:S107)</f>
        <v>2.5</v>
      </c>
      <c r="K107" s="143"/>
      <c r="L107" s="143"/>
      <c r="M107" s="143"/>
      <c r="N107" s="143"/>
      <c r="O107" s="143"/>
      <c r="P107" s="143"/>
      <c r="Q107" s="143"/>
      <c r="R107" s="143">
        <v>2.5</v>
      </c>
      <c r="S107" s="144"/>
    </row>
    <row r="108" spans="1:19" s="10" customFormat="1" ht="15.75">
      <c r="A108" s="38" t="s">
        <v>23</v>
      </c>
      <c r="B108" s="8">
        <v>222</v>
      </c>
      <c r="C108" s="56" t="s">
        <v>6</v>
      </c>
      <c r="D108" s="66">
        <v>0</v>
      </c>
      <c r="E108" s="188"/>
      <c r="F108" s="188"/>
      <c r="G108" s="23">
        <f t="shared" si="47"/>
        <v>0</v>
      </c>
      <c r="H108" s="188"/>
      <c r="I108" s="172">
        <v>2</v>
      </c>
      <c r="J108" s="134">
        <f t="shared" si="48"/>
        <v>2</v>
      </c>
      <c r="K108" s="143"/>
      <c r="L108" s="143"/>
      <c r="M108" s="143"/>
      <c r="N108" s="143"/>
      <c r="O108" s="143"/>
      <c r="P108" s="143"/>
      <c r="Q108" s="143"/>
      <c r="R108" s="143">
        <v>2</v>
      </c>
      <c r="S108" s="144"/>
    </row>
    <row r="109" spans="1:19" s="10" customFormat="1" ht="15.75">
      <c r="A109" s="38" t="s">
        <v>23</v>
      </c>
      <c r="B109" s="8">
        <v>223</v>
      </c>
      <c r="C109" s="56" t="s">
        <v>7</v>
      </c>
      <c r="D109" s="9">
        <v>0</v>
      </c>
      <c r="E109" s="189"/>
      <c r="F109" s="189"/>
      <c r="G109" s="23">
        <f t="shared" si="47"/>
        <v>0</v>
      </c>
      <c r="H109" s="189"/>
      <c r="I109" s="143"/>
      <c r="J109" s="134">
        <f t="shared" si="48"/>
        <v>0</v>
      </c>
      <c r="K109" s="143"/>
      <c r="L109" s="143"/>
      <c r="M109" s="143"/>
      <c r="N109" s="143"/>
      <c r="O109" s="143"/>
      <c r="P109" s="143"/>
      <c r="Q109" s="143"/>
      <c r="R109" s="143"/>
      <c r="S109" s="144"/>
    </row>
    <row r="110" spans="1:19" s="10" customFormat="1" ht="15.75">
      <c r="A110" s="38" t="s">
        <v>23</v>
      </c>
      <c r="B110" s="8">
        <v>224</v>
      </c>
      <c r="C110" s="56" t="s">
        <v>8</v>
      </c>
      <c r="D110" s="9"/>
      <c r="E110" s="189"/>
      <c r="F110" s="189"/>
      <c r="G110" s="23">
        <f t="shared" si="47"/>
        <v>0</v>
      </c>
      <c r="H110" s="189"/>
      <c r="I110" s="143"/>
      <c r="J110" s="134">
        <f t="shared" si="48"/>
        <v>0</v>
      </c>
      <c r="K110" s="143"/>
      <c r="L110" s="143"/>
      <c r="M110" s="143"/>
      <c r="N110" s="143"/>
      <c r="O110" s="143"/>
      <c r="P110" s="143"/>
      <c r="Q110" s="143"/>
      <c r="R110" s="143"/>
      <c r="S110" s="144"/>
    </row>
    <row r="111" spans="1:19" s="10" customFormat="1" ht="15.75">
      <c r="A111" s="38" t="s">
        <v>23</v>
      </c>
      <c r="B111" s="8">
        <v>225</v>
      </c>
      <c r="C111" s="56" t="s">
        <v>9</v>
      </c>
      <c r="D111" s="9">
        <v>0</v>
      </c>
      <c r="E111" s="189"/>
      <c r="F111" s="189"/>
      <c r="G111" s="23">
        <f t="shared" si="47"/>
        <v>0</v>
      </c>
      <c r="H111" s="189"/>
      <c r="I111" s="143"/>
      <c r="J111" s="134">
        <f t="shared" si="48"/>
        <v>0</v>
      </c>
      <c r="K111" s="143"/>
      <c r="L111" s="143"/>
      <c r="M111" s="143"/>
      <c r="N111" s="143"/>
      <c r="O111" s="143"/>
      <c r="P111" s="143"/>
      <c r="Q111" s="143"/>
      <c r="R111" s="143"/>
      <c r="S111" s="144"/>
    </row>
    <row r="112" spans="1:19" s="10" customFormat="1" ht="15.75">
      <c r="A112" s="38" t="s">
        <v>23</v>
      </c>
      <c r="B112" s="8">
        <v>226</v>
      </c>
      <c r="C112" s="56" t="s">
        <v>10</v>
      </c>
      <c r="D112" s="9">
        <v>0</v>
      </c>
      <c r="E112" s="9"/>
      <c r="F112" s="9"/>
      <c r="G112" s="23">
        <f t="shared" si="47"/>
        <v>0</v>
      </c>
      <c r="H112" s="9"/>
      <c r="I112" s="143"/>
      <c r="J112" s="134">
        <f t="shared" si="48"/>
        <v>0</v>
      </c>
      <c r="K112" s="143"/>
      <c r="L112" s="143"/>
      <c r="M112" s="143"/>
      <c r="N112" s="143"/>
      <c r="O112" s="143"/>
      <c r="P112" s="143"/>
      <c r="Q112" s="143"/>
      <c r="R112" s="143"/>
      <c r="S112" s="144"/>
    </row>
    <row r="113" spans="1:19" s="7" customFormat="1" ht="15.75">
      <c r="A113" s="40" t="s">
        <v>23</v>
      </c>
      <c r="B113" s="5">
        <v>300</v>
      </c>
      <c r="C113" s="57" t="s">
        <v>13</v>
      </c>
      <c r="D113" s="6">
        <f aca="true" t="shared" si="49" ref="D113:S113">SUM(D114:D115)</f>
        <v>4</v>
      </c>
      <c r="E113" s="6">
        <f t="shared" si="49"/>
        <v>0</v>
      </c>
      <c r="F113" s="6">
        <f t="shared" si="49"/>
        <v>0</v>
      </c>
      <c r="G113" s="6">
        <f t="shared" si="49"/>
        <v>4</v>
      </c>
      <c r="H113" s="6">
        <f t="shared" si="49"/>
        <v>0</v>
      </c>
      <c r="I113" s="141">
        <f t="shared" si="49"/>
        <v>0.8</v>
      </c>
      <c r="J113" s="133">
        <f t="shared" si="49"/>
        <v>0.8</v>
      </c>
      <c r="K113" s="141">
        <f t="shared" si="49"/>
        <v>0</v>
      </c>
      <c r="L113" s="141">
        <f t="shared" si="49"/>
        <v>0</v>
      </c>
      <c r="M113" s="141">
        <f t="shared" si="49"/>
        <v>0</v>
      </c>
      <c r="N113" s="141">
        <f>SUM(N114:N115)</f>
        <v>0</v>
      </c>
      <c r="O113" s="141">
        <f t="shared" si="49"/>
        <v>0</v>
      </c>
      <c r="P113" s="141">
        <f t="shared" si="49"/>
        <v>0</v>
      </c>
      <c r="Q113" s="141">
        <f t="shared" si="49"/>
        <v>0</v>
      </c>
      <c r="R113" s="141">
        <f>SUM(R114:R115)</f>
        <v>0.8</v>
      </c>
      <c r="S113" s="142">
        <f t="shared" si="49"/>
        <v>0</v>
      </c>
    </row>
    <row r="114" spans="1:19" s="10" customFormat="1" ht="15.75">
      <c r="A114" s="38" t="s">
        <v>23</v>
      </c>
      <c r="B114" s="8">
        <v>310</v>
      </c>
      <c r="C114" s="56" t="s">
        <v>14</v>
      </c>
      <c r="D114" s="9">
        <v>2</v>
      </c>
      <c r="E114" s="9">
        <v>0</v>
      </c>
      <c r="F114" s="9">
        <v>0</v>
      </c>
      <c r="G114" s="23">
        <f>SUM(D114:F114)</f>
        <v>2</v>
      </c>
      <c r="H114" s="9"/>
      <c r="I114" s="143"/>
      <c r="J114" s="134">
        <f>SUM(K114:S114)</f>
        <v>0</v>
      </c>
      <c r="K114" s="143"/>
      <c r="L114" s="143"/>
      <c r="M114" s="143"/>
      <c r="N114" s="143"/>
      <c r="O114" s="143"/>
      <c r="P114" s="143"/>
      <c r="Q114" s="143"/>
      <c r="R114" s="143"/>
      <c r="S114" s="144"/>
    </row>
    <row r="115" spans="1:19" s="10" customFormat="1" ht="15.75">
      <c r="A115" s="38" t="s">
        <v>23</v>
      </c>
      <c r="B115" s="8">
        <v>340</v>
      </c>
      <c r="C115" s="56" t="s">
        <v>15</v>
      </c>
      <c r="D115" s="9">
        <v>2</v>
      </c>
      <c r="E115" s="189"/>
      <c r="F115" s="189"/>
      <c r="G115" s="23">
        <f>SUM(D115:F115)</f>
        <v>2</v>
      </c>
      <c r="H115" s="189"/>
      <c r="I115" s="143">
        <v>0.8</v>
      </c>
      <c r="J115" s="134">
        <f>SUM(K115:S115)</f>
        <v>0.8</v>
      </c>
      <c r="K115" s="143"/>
      <c r="L115" s="143"/>
      <c r="M115" s="143"/>
      <c r="N115" s="143"/>
      <c r="O115" s="143"/>
      <c r="P115" s="143"/>
      <c r="Q115" s="143"/>
      <c r="R115" s="143">
        <v>0.8</v>
      </c>
      <c r="S115" s="144"/>
    </row>
    <row r="116" spans="1:19" s="29" customFormat="1" ht="18.75">
      <c r="A116" s="239" t="s">
        <v>29</v>
      </c>
      <c r="B116" s="240"/>
      <c r="C116" s="240"/>
      <c r="D116" s="27">
        <f aca="true" t="shared" si="50" ref="D116:P116">SUM(D102,D106,D113)</f>
        <v>67</v>
      </c>
      <c r="E116" s="27">
        <f t="shared" si="50"/>
        <v>0</v>
      </c>
      <c r="F116" s="27">
        <f t="shared" si="50"/>
        <v>0</v>
      </c>
      <c r="G116" s="27">
        <f t="shared" si="50"/>
        <v>67</v>
      </c>
      <c r="H116" s="27">
        <f t="shared" si="50"/>
        <v>0</v>
      </c>
      <c r="I116" s="154">
        <f t="shared" si="50"/>
        <v>91.89999999999999</v>
      </c>
      <c r="J116" s="136">
        <f t="shared" si="50"/>
        <v>91.89999999999999</v>
      </c>
      <c r="K116" s="154">
        <f t="shared" si="50"/>
        <v>0</v>
      </c>
      <c r="L116" s="154">
        <f t="shared" si="50"/>
        <v>0</v>
      </c>
      <c r="M116" s="154">
        <f t="shared" si="50"/>
        <v>0</v>
      </c>
      <c r="N116" s="154">
        <f>SUM(N102,N106,N113)</f>
        <v>0</v>
      </c>
      <c r="O116" s="154">
        <f t="shared" si="50"/>
        <v>0</v>
      </c>
      <c r="P116" s="154">
        <f t="shared" si="50"/>
        <v>0</v>
      </c>
      <c r="Q116" s="154">
        <f>SUM(Q102,Q106,Q113)</f>
        <v>0</v>
      </c>
      <c r="R116" s="154">
        <f>SUM(R102,R106,R113)</f>
        <v>91.89999999999999</v>
      </c>
      <c r="S116" s="155">
        <f>SUM(S102,S106,S113)</f>
        <v>0</v>
      </c>
    </row>
    <row r="117" spans="1:19" s="50" customFormat="1" ht="31.5" customHeight="1">
      <c r="A117" s="251" t="s">
        <v>65</v>
      </c>
      <c r="B117" s="252"/>
      <c r="C117" s="253"/>
      <c r="D117" s="30"/>
      <c r="E117" s="30"/>
      <c r="F117" s="30"/>
      <c r="G117" s="30"/>
      <c r="H117" s="30"/>
      <c r="I117" s="130"/>
      <c r="J117" s="136"/>
      <c r="K117" s="130"/>
      <c r="L117" s="130"/>
      <c r="M117" s="130"/>
      <c r="N117" s="130"/>
      <c r="O117" s="130"/>
      <c r="P117" s="130"/>
      <c r="Q117" s="130"/>
      <c r="R117" s="130"/>
      <c r="S117" s="131"/>
    </row>
    <row r="118" spans="1:19" s="51" customFormat="1" ht="32.25" customHeight="1">
      <c r="A118" s="42" t="s">
        <v>67</v>
      </c>
      <c r="B118" s="22" t="s">
        <v>55</v>
      </c>
      <c r="C118" s="56" t="s">
        <v>69</v>
      </c>
      <c r="D118" s="21"/>
      <c r="E118" s="21"/>
      <c r="F118" s="21"/>
      <c r="G118" s="21"/>
      <c r="H118" s="21"/>
      <c r="I118" s="160">
        <v>6</v>
      </c>
      <c r="J118" s="134"/>
      <c r="K118" s="160"/>
      <c r="L118" s="160"/>
      <c r="M118" s="160"/>
      <c r="N118" s="160"/>
      <c r="O118" s="160"/>
      <c r="P118" s="160"/>
      <c r="Q118" s="160"/>
      <c r="R118" s="160"/>
      <c r="S118" s="161"/>
    </row>
    <row r="119" spans="1:19" s="51" customFormat="1" ht="18" customHeight="1" hidden="1">
      <c r="A119" s="103" t="s">
        <v>64</v>
      </c>
      <c r="B119" s="86" t="s">
        <v>51</v>
      </c>
      <c r="C119" s="87" t="s">
        <v>68</v>
      </c>
      <c r="D119" s="66">
        <v>3</v>
      </c>
      <c r="E119" s="66">
        <v>0</v>
      </c>
      <c r="F119" s="66">
        <v>0</v>
      </c>
      <c r="G119" s="79">
        <f>SUM(D119:F119)</f>
        <v>3</v>
      </c>
      <c r="H119" s="66"/>
      <c r="I119" s="172"/>
      <c r="J119" s="134">
        <f>SUM(K119:S119)</f>
        <v>0</v>
      </c>
      <c r="K119" s="160"/>
      <c r="L119" s="160"/>
      <c r="M119" s="160"/>
      <c r="N119" s="160"/>
      <c r="O119" s="160"/>
      <c r="P119" s="160"/>
      <c r="Q119" s="160"/>
      <c r="R119" s="160"/>
      <c r="S119" s="161"/>
    </row>
    <row r="120" spans="1:19" s="51" customFormat="1" ht="15.75">
      <c r="A120" s="103" t="s">
        <v>64</v>
      </c>
      <c r="B120" s="86" t="s">
        <v>48</v>
      </c>
      <c r="C120" s="87" t="s">
        <v>68</v>
      </c>
      <c r="D120" s="66">
        <v>0</v>
      </c>
      <c r="E120" s="188">
        <v>0</v>
      </c>
      <c r="F120" s="188">
        <v>0</v>
      </c>
      <c r="G120" s="79">
        <f>SUM(D120:F120)</f>
        <v>0</v>
      </c>
      <c r="H120" s="188"/>
      <c r="I120" s="172"/>
      <c r="J120" s="134">
        <f>SUM(K120:S120)</f>
        <v>0</v>
      </c>
      <c r="K120" s="160"/>
      <c r="L120" s="160"/>
      <c r="M120" s="160"/>
      <c r="N120" s="160"/>
      <c r="O120" s="160"/>
      <c r="P120" s="160"/>
      <c r="Q120" s="160"/>
      <c r="R120" s="160"/>
      <c r="S120" s="161"/>
    </row>
    <row r="121" spans="1:19" s="51" customFormat="1" ht="15.75">
      <c r="A121" s="103" t="s">
        <v>64</v>
      </c>
      <c r="B121" s="86" t="s">
        <v>37</v>
      </c>
      <c r="C121" s="87" t="s">
        <v>68</v>
      </c>
      <c r="D121" s="66"/>
      <c r="E121" s="188"/>
      <c r="F121" s="188"/>
      <c r="G121" s="79">
        <f>SUM(D121:F121)</f>
        <v>0</v>
      </c>
      <c r="H121" s="188"/>
      <c r="I121" s="172">
        <v>5</v>
      </c>
      <c r="J121" s="134">
        <f>SUM(K121:S121)</f>
        <v>0</v>
      </c>
      <c r="K121" s="160"/>
      <c r="L121" s="160"/>
      <c r="M121" s="160"/>
      <c r="N121" s="160"/>
      <c r="O121" s="160"/>
      <c r="P121" s="160"/>
      <c r="Q121" s="160"/>
      <c r="R121" s="160"/>
      <c r="S121" s="161"/>
    </row>
    <row r="122" spans="1:19" s="51" customFormat="1" ht="15" customHeight="1" hidden="1">
      <c r="A122" s="103" t="s">
        <v>64</v>
      </c>
      <c r="B122" s="22" t="s">
        <v>50</v>
      </c>
      <c r="C122" s="56" t="s">
        <v>96</v>
      </c>
      <c r="D122" s="21">
        <v>0</v>
      </c>
      <c r="E122" s="190">
        <v>0</v>
      </c>
      <c r="F122" s="190">
        <v>0</v>
      </c>
      <c r="G122" s="21">
        <v>0</v>
      </c>
      <c r="H122" s="190">
        <v>0</v>
      </c>
      <c r="I122" s="160"/>
      <c r="J122" s="134">
        <f>SUM(K122:S122)</f>
        <v>0</v>
      </c>
      <c r="K122" s="160"/>
      <c r="L122" s="160"/>
      <c r="M122" s="160"/>
      <c r="N122" s="160"/>
      <c r="O122" s="160"/>
      <c r="P122" s="160"/>
      <c r="Q122" s="160"/>
      <c r="R122" s="160"/>
      <c r="S122" s="161"/>
    </row>
    <row r="123" spans="1:19" s="51" customFormat="1" ht="15.75">
      <c r="A123" s="42" t="s">
        <v>64</v>
      </c>
      <c r="B123" s="22" t="s">
        <v>55</v>
      </c>
      <c r="C123" s="56" t="s">
        <v>68</v>
      </c>
      <c r="D123" s="21"/>
      <c r="E123" s="190"/>
      <c r="F123" s="190"/>
      <c r="G123" s="21"/>
      <c r="H123" s="190"/>
      <c r="I123" s="160">
        <v>6</v>
      </c>
      <c r="J123" s="134">
        <f>SUM(K123:S123)</f>
        <v>0</v>
      </c>
      <c r="K123" s="160"/>
      <c r="L123" s="160"/>
      <c r="M123" s="160"/>
      <c r="N123" s="160"/>
      <c r="O123" s="160"/>
      <c r="P123" s="160"/>
      <c r="Q123" s="160"/>
      <c r="R123" s="160"/>
      <c r="S123" s="161"/>
    </row>
    <row r="124" spans="1:19" s="52" customFormat="1" ht="18.75">
      <c r="A124" s="239" t="s">
        <v>63</v>
      </c>
      <c r="B124" s="240"/>
      <c r="C124" s="240"/>
      <c r="D124" s="27">
        <f aca="true" t="shared" si="51" ref="D124:I124">SUM(D118:D123)</f>
        <v>3</v>
      </c>
      <c r="E124" s="27">
        <f t="shared" si="51"/>
        <v>0</v>
      </c>
      <c r="F124" s="27">
        <f t="shared" si="51"/>
        <v>0</v>
      </c>
      <c r="G124" s="27">
        <f t="shared" si="51"/>
        <v>3</v>
      </c>
      <c r="H124" s="27">
        <f t="shared" si="51"/>
        <v>0</v>
      </c>
      <c r="I124" s="154">
        <f t="shared" si="51"/>
        <v>17</v>
      </c>
      <c r="J124" s="136">
        <f>SUM(J119:J123)</f>
        <v>0</v>
      </c>
      <c r="K124" s="154">
        <f aca="true" t="shared" si="52" ref="K124:S124">SUM(K118:K123)</f>
        <v>0</v>
      </c>
      <c r="L124" s="154">
        <f t="shared" si="52"/>
        <v>0</v>
      </c>
      <c r="M124" s="154">
        <f t="shared" si="52"/>
        <v>0</v>
      </c>
      <c r="N124" s="154">
        <f t="shared" si="52"/>
        <v>0</v>
      </c>
      <c r="O124" s="154">
        <f t="shared" si="52"/>
        <v>0</v>
      </c>
      <c r="P124" s="154">
        <f t="shared" si="52"/>
        <v>0</v>
      </c>
      <c r="Q124" s="154">
        <f t="shared" si="52"/>
        <v>0</v>
      </c>
      <c r="R124" s="154">
        <f t="shared" si="52"/>
        <v>0</v>
      </c>
      <c r="S124" s="155">
        <f t="shared" si="52"/>
        <v>0</v>
      </c>
    </row>
    <row r="125" spans="1:19" s="50" customFormat="1" ht="18.75">
      <c r="A125" s="245" t="s">
        <v>60</v>
      </c>
      <c r="B125" s="246"/>
      <c r="C125" s="247"/>
      <c r="D125" s="30"/>
      <c r="E125" s="30"/>
      <c r="F125" s="30"/>
      <c r="G125" s="30"/>
      <c r="H125" s="30"/>
      <c r="I125" s="130"/>
      <c r="J125" s="136"/>
      <c r="K125" s="130"/>
      <c r="L125" s="130"/>
      <c r="M125" s="130"/>
      <c r="N125" s="130"/>
      <c r="O125" s="130"/>
      <c r="P125" s="130"/>
      <c r="Q125" s="130"/>
      <c r="R125" s="130"/>
      <c r="S125" s="131"/>
    </row>
    <row r="126" spans="1:19" s="78" customFormat="1" ht="15.75">
      <c r="A126" s="77" t="s">
        <v>104</v>
      </c>
      <c r="B126" s="254" t="s">
        <v>109</v>
      </c>
      <c r="C126" s="259"/>
      <c r="D126" s="20">
        <f aca="true" t="shared" si="53" ref="D126:Q126">SUM(D127:D129)</f>
        <v>57</v>
      </c>
      <c r="E126" s="20">
        <f t="shared" si="53"/>
        <v>0</v>
      </c>
      <c r="F126" s="20">
        <f t="shared" si="53"/>
        <v>0</v>
      </c>
      <c r="G126" s="20">
        <f t="shared" si="53"/>
        <v>57</v>
      </c>
      <c r="H126" s="20">
        <f t="shared" si="53"/>
        <v>0</v>
      </c>
      <c r="I126" s="158">
        <f t="shared" si="53"/>
        <v>84.9</v>
      </c>
      <c r="J126" s="133">
        <f t="shared" si="53"/>
        <v>84.9</v>
      </c>
      <c r="K126" s="158">
        <f t="shared" si="53"/>
        <v>0</v>
      </c>
      <c r="L126" s="158">
        <f t="shared" si="53"/>
        <v>0</v>
      </c>
      <c r="M126" s="158">
        <f t="shared" si="53"/>
        <v>0</v>
      </c>
      <c r="N126" s="158">
        <f t="shared" si="53"/>
        <v>0</v>
      </c>
      <c r="O126" s="158">
        <f t="shared" si="53"/>
        <v>0</v>
      </c>
      <c r="P126" s="158">
        <f t="shared" si="53"/>
        <v>0</v>
      </c>
      <c r="Q126" s="158">
        <f t="shared" si="53"/>
        <v>0</v>
      </c>
      <c r="R126" s="158">
        <f>SUM(R127:R129)</f>
        <v>0</v>
      </c>
      <c r="S126" s="158">
        <f>SUM(S127:S129)</f>
        <v>84.9</v>
      </c>
    </row>
    <row r="127" spans="1:19" s="51" customFormat="1" ht="15.75">
      <c r="A127" s="42" t="s">
        <v>104</v>
      </c>
      <c r="B127" s="22" t="s">
        <v>105</v>
      </c>
      <c r="C127" s="33" t="s">
        <v>1</v>
      </c>
      <c r="D127" s="21">
        <v>41</v>
      </c>
      <c r="E127" s="21"/>
      <c r="F127" s="21"/>
      <c r="G127" s="23">
        <f>SUM(D127:F127)</f>
        <v>41</v>
      </c>
      <c r="H127" s="21"/>
      <c r="I127" s="160">
        <v>62.1</v>
      </c>
      <c r="J127" s="134">
        <f>SUM(K127:S127)</f>
        <v>62.1</v>
      </c>
      <c r="K127" s="160"/>
      <c r="L127" s="160"/>
      <c r="M127" s="160"/>
      <c r="N127" s="160"/>
      <c r="O127" s="160"/>
      <c r="P127" s="160"/>
      <c r="Q127" s="160"/>
      <c r="R127" s="160"/>
      <c r="S127" s="161">
        <v>62.1</v>
      </c>
    </row>
    <row r="128" spans="1:19" s="51" customFormat="1" ht="15.75">
      <c r="A128" s="42" t="s">
        <v>104</v>
      </c>
      <c r="B128" s="22" t="s">
        <v>106</v>
      </c>
      <c r="C128" s="33" t="s">
        <v>3</v>
      </c>
      <c r="D128" s="21">
        <v>12</v>
      </c>
      <c r="E128" s="21"/>
      <c r="F128" s="21"/>
      <c r="G128" s="23">
        <f>SUM(D128:F128)</f>
        <v>12</v>
      </c>
      <c r="H128" s="21"/>
      <c r="I128" s="160">
        <v>18.8</v>
      </c>
      <c r="J128" s="134">
        <f>SUM(K128:S128)</f>
        <v>18.8</v>
      </c>
      <c r="K128" s="160"/>
      <c r="L128" s="160"/>
      <c r="M128" s="160"/>
      <c r="N128" s="160"/>
      <c r="O128" s="160"/>
      <c r="P128" s="160"/>
      <c r="Q128" s="160"/>
      <c r="R128" s="160"/>
      <c r="S128" s="161">
        <v>18.8</v>
      </c>
    </row>
    <row r="129" spans="1:19" s="51" customFormat="1" ht="15.75">
      <c r="A129" s="42" t="s">
        <v>104</v>
      </c>
      <c r="B129" s="22" t="s">
        <v>55</v>
      </c>
      <c r="C129" s="33" t="s">
        <v>15</v>
      </c>
      <c r="D129" s="21">
        <v>4</v>
      </c>
      <c r="E129" s="21"/>
      <c r="F129" s="21"/>
      <c r="G129" s="23">
        <f>SUM(D129:F129)</f>
        <v>4</v>
      </c>
      <c r="H129" s="21"/>
      <c r="I129" s="160">
        <v>4</v>
      </c>
      <c r="J129" s="134">
        <f>SUM(K129:S129)</f>
        <v>4</v>
      </c>
      <c r="K129" s="160"/>
      <c r="L129" s="160"/>
      <c r="M129" s="160"/>
      <c r="N129" s="160"/>
      <c r="O129" s="160"/>
      <c r="P129" s="160"/>
      <c r="Q129" s="160"/>
      <c r="R129" s="160"/>
      <c r="S129" s="161">
        <v>4</v>
      </c>
    </row>
    <row r="130" spans="1:19" s="78" customFormat="1" ht="15.75">
      <c r="A130" s="77" t="s">
        <v>114</v>
      </c>
      <c r="B130" s="241" t="s">
        <v>115</v>
      </c>
      <c r="C130" s="242"/>
      <c r="D130" s="20">
        <f>SUM(D131)</f>
        <v>1292</v>
      </c>
      <c r="E130" s="20">
        <f>SUM(E131)</f>
        <v>0</v>
      </c>
      <c r="F130" s="20">
        <f>SUM(F131)</f>
        <v>0</v>
      </c>
      <c r="G130" s="20">
        <f>SUM(G131)</f>
        <v>1292</v>
      </c>
      <c r="H130" s="20">
        <f aca="true" t="shared" si="54" ref="H130:S130">SUM(H131)</f>
        <v>0</v>
      </c>
      <c r="I130" s="158">
        <f>SUM(I131)</f>
        <v>416</v>
      </c>
      <c r="J130" s="133">
        <f>SUM(J131)</f>
        <v>416</v>
      </c>
      <c r="K130" s="158">
        <f t="shared" si="54"/>
        <v>0</v>
      </c>
      <c r="L130" s="158">
        <f t="shared" si="54"/>
        <v>0</v>
      </c>
      <c r="M130" s="158">
        <f t="shared" si="54"/>
        <v>0</v>
      </c>
      <c r="N130" s="158">
        <f t="shared" si="54"/>
        <v>0</v>
      </c>
      <c r="O130" s="158">
        <f t="shared" si="54"/>
        <v>0</v>
      </c>
      <c r="P130" s="158">
        <f t="shared" si="54"/>
        <v>0</v>
      </c>
      <c r="Q130" s="158">
        <f t="shared" si="54"/>
        <v>416</v>
      </c>
      <c r="R130" s="158">
        <f t="shared" si="54"/>
        <v>0</v>
      </c>
      <c r="S130" s="159">
        <f t="shared" si="54"/>
        <v>0</v>
      </c>
    </row>
    <row r="131" spans="1:19" s="78" customFormat="1" ht="15.75">
      <c r="A131" s="42" t="s">
        <v>114</v>
      </c>
      <c r="B131" s="114" t="s">
        <v>51</v>
      </c>
      <c r="C131" s="56" t="s">
        <v>9</v>
      </c>
      <c r="D131" s="21">
        <v>1292</v>
      </c>
      <c r="E131" s="190">
        <v>0</v>
      </c>
      <c r="F131" s="190">
        <v>0</v>
      </c>
      <c r="G131" s="23">
        <f>SUM(D131:F131)</f>
        <v>1292</v>
      </c>
      <c r="H131" s="191"/>
      <c r="I131" s="160">
        <v>416</v>
      </c>
      <c r="J131" s="134">
        <f>SUM(K131:S131)</f>
        <v>416</v>
      </c>
      <c r="K131" s="160"/>
      <c r="L131" s="160"/>
      <c r="M131" s="160"/>
      <c r="N131" s="160"/>
      <c r="O131" s="160"/>
      <c r="P131" s="160"/>
      <c r="Q131" s="160">
        <v>416</v>
      </c>
      <c r="R131" s="160"/>
      <c r="S131" s="161"/>
    </row>
    <row r="132" spans="1:19" s="78" customFormat="1" ht="15.75">
      <c r="A132" s="77" t="s">
        <v>61</v>
      </c>
      <c r="B132" s="254" t="s">
        <v>117</v>
      </c>
      <c r="C132" s="255"/>
      <c r="D132" s="84">
        <f aca="true" t="shared" si="55" ref="D132:S132">SUM(D133)</f>
        <v>100</v>
      </c>
      <c r="E132" s="84">
        <f t="shared" si="55"/>
        <v>0</v>
      </c>
      <c r="F132" s="84">
        <f t="shared" si="55"/>
        <v>0</v>
      </c>
      <c r="G132" s="84">
        <f t="shared" si="55"/>
        <v>100</v>
      </c>
      <c r="H132" s="84">
        <f t="shared" si="55"/>
        <v>0</v>
      </c>
      <c r="I132" s="162">
        <f t="shared" si="55"/>
        <v>0</v>
      </c>
      <c r="J132" s="137">
        <f t="shared" si="55"/>
        <v>0</v>
      </c>
      <c r="K132" s="162">
        <f t="shared" si="55"/>
        <v>0</v>
      </c>
      <c r="L132" s="162">
        <f t="shared" si="55"/>
        <v>0</v>
      </c>
      <c r="M132" s="162">
        <f t="shared" si="55"/>
        <v>0</v>
      </c>
      <c r="N132" s="162">
        <f t="shared" si="55"/>
        <v>0</v>
      </c>
      <c r="O132" s="162">
        <f t="shared" si="55"/>
        <v>0</v>
      </c>
      <c r="P132" s="162">
        <f t="shared" si="55"/>
        <v>0</v>
      </c>
      <c r="Q132" s="162">
        <f t="shared" si="55"/>
        <v>0</v>
      </c>
      <c r="R132" s="162">
        <f t="shared" si="55"/>
        <v>0</v>
      </c>
      <c r="S132" s="163">
        <f t="shared" si="55"/>
        <v>0</v>
      </c>
    </row>
    <row r="133" spans="1:19" s="78" customFormat="1" ht="15.75">
      <c r="A133" s="42" t="s">
        <v>61</v>
      </c>
      <c r="B133" s="114" t="s">
        <v>48</v>
      </c>
      <c r="C133" s="56" t="s">
        <v>42</v>
      </c>
      <c r="D133" s="21">
        <v>100</v>
      </c>
      <c r="E133" s="190"/>
      <c r="F133" s="190"/>
      <c r="G133" s="23">
        <f>SUM(D133:F133)</f>
        <v>100</v>
      </c>
      <c r="H133" s="191"/>
      <c r="I133" s="158"/>
      <c r="J133" s="133">
        <f>SUM(K133:S133)</f>
        <v>0</v>
      </c>
      <c r="K133" s="158"/>
      <c r="L133" s="158"/>
      <c r="M133" s="158"/>
      <c r="N133" s="158"/>
      <c r="O133" s="158"/>
      <c r="P133" s="158"/>
      <c r="Q133" s="158"/>
      <c r="R133" s="158"/>
      <c r="S133" s="159"/>
    </row>
    <row r="134" spans="1:19" s="52" customFormat="1" ht="18.75">
      <c r="A134" s="239" t="s">
        <v>62</v>
      </c>
      <c r="B134" s="240"/>
      <c r="C134" s="240"/>
      <c r="D134" s="27">
        <f aca="true" t="shared" si="56" ref="D134:I134">SUM(D126,D130,D132)</f>
        <v>1449</v>
      </c>
      <c r="E134" s="27">
        <f t="shared" si="56"/>
        <v>0</v>
      </c>
      <c r="F134" s="27">
        <f t="shared" si="56"/>
        <v>0</v>
      </c>
      <c r="G134" s="27">
        <f t="shared" si="56"/>
        <v>1449</v>
      </c>
      <c r="H134" s="27">
        <f t="shared" si="56"/>
        <v>0</v>
      </c>
      <c r="I134" s="154">
        <f t="shared" si="56"/>
        <v>500.9</v>
      </c>
      <c r="J134" s="136">
        <f>SUM(J126,J130)</f>
        <v>500.9</v>
      </c>
      <c r="K134" s="154">
        <f aca="true" t="shared" si="57" ref="K134:S134">SUM(K126,K130)</f>
        <v>0</v>
      </c>
      <c r="L134" s="154">
        <f t="shared" si="57"/>
        <v>0</v>
      </c>
      <c r="M134" s="154">
        <f t="shared" si="57"/>
        <v>0</v>
      </c>
      <c r="N134" s="154">
        <f t="shared" si="57"/>
        <v>0</v>
      </c>
      <c r="O134" s="154">
        <f t="shared" si="57"/>
        <v>0</v>
      </c>
      <c r="P134" s="154">
        <f t="shared" si="57"/>
        <v>0</v>
      </c>
      <c r="Q134" s="154">
        <f t="shared" si="57"/>
        <v>416</v>
      </c>
      <c r="R134" s="154">
        <f t="shared" si="57"/>
        <v>0</v>
      </c>
      <c r="S134" s="155">
        <f t="shared" si="57"/>
        <v>84.9</v>
      </c>
    </row>
    <row r="135" spans="1:19" ht="19.5" customHeight="1">
      <c r="A135" s="34" t="s">
        <v>31</v>
      </c>
      <c r="B135" s="3"/>
      <c r="C135" s="4"/>
      <c r="D135" s="4"/>
      <c r="E135" s="4"/>
      <c r="F135" s="4"/>
      <c r="G135" s="4"/>
      <c r="H135" s="4"/>
      <c r="I135" s="164"/>
      <c r="J135" s="134"/>
      <c r="K135" s="164"/>
      <c r="L135" s="164"/>
      <c r="M135" s="164"/>
      <c r="N135" s="164"/>
      <c r="O135" s="164"/>
      <c r="P135" s="164"/>
      <c r="Q135" s="164"/>
      <c r="R135" s="164"/>
      <c r="S135" s="165"/>
    </row>
    <row r="136" spans="1:19" s="53" customFormat="1" ht="16.5" customHeight="1">
      <c r="A136" s="40" t="s">
        <v>84</v>
      </c>
      <c r="B136" s="243" t="s">
        <v>85</v>
      </c>
      <c r="C136" s="244"/>
      <c r="D136" s="20">
        <f aca="true" t="shared" si="58" ref="D136:I136">SUM(D137:D140)</f>
        <v>447</v>
      </c>
      <c r="E136" s="20">
        <f t="shared" si="58"/>
        <v>0</v>
      </c>
      <c r="F136" s="20">
        <f t="shared" si="58"/>
        <v>0</v>
      </c>
      <c r="G136" s="20">
        <f t="shared" si="58"/>
        <v>447</v>
      </c>
      <c r="H136" s="20">
        <f t="shared" si="58"/>
        <v>0</v>
      </c>
      <c r="I136" s="158">
        <f t="shared" si="58"/>
        <v>30</v>
      </c>
      <c r="J136" s="133">
        <f aca="true" t="shared" si="59" ref="J136:J148">SUM(K136:S136)</f>
        <v>0</v>
      </c>
      <c r="K136" s="158">
        <f aca="true" t="shared" si="60" ref="K136:S136">SUM(K137:K140)</f>
        <v>0</v>
      </c>
      <c r="L136" s="158">
        <f t="shared" si="60"/>
        <v>0</v>
      </c>
      <c r="M136" s="158">
        <f t="shared" si="60"/>
        <v>0</v>
      </c>
      <c r="N136" s="158">
        <f>SUM(N137:N140)</f>
        <v>0</v>
      </c>
      <c r="O136" s="158">
        <f t="shared" si="60"/>
        <v>0</v>
      </c>
      <c r="P136" s="158">
        <f t="shared" si="60"/>
        <v>0</v>
      </c>
      <c r="Q136" s="158">
        <f t="shared" si="60"/>
        <v>0</v>
      </c>
      <c r="R136" s="158">
        <f>SUM(R137:R140)</f>
        <v>0</v>
      </c>
      <c r="S136" s="159">
        <f t="shared" si="60"/>
        <v>0</v>
      </c>
    </row>
    <row r="137" spans="1:19" s="53" customFormat="1" ht="16.5" customHeight="1" hidden="1">
      <c r="A137" s="38" t="s">
        <v>84</v>
      </c>
      <c r="B137" s="54" t="s">
        <v>53</v>
      </c>
      <c r="C137" s="21" t="s">
        <v>86</v>
      </c>
      <c r="D137" s="72"/>
      <c r="E137" s="72"/>
      <c r="F137" s="72"/>
      <c r="G137" s="72"/>
      <c r="H137" s="72"/>
      <c r="I137" s="231"/>
      <c r="J137" s="134">
        <f t="shared" si="59"/>
        <v>0</v>
      </c>
      <c r="K137" s="160"/>
      <c r="L137" s="160"/>
      <c r="M137" s="160"/>
      <c r="N137" s="160"/>
      <c r="O137" s="160"/>
      <c r="P137" s="160"/>
      <c r="Q137" s="160"/>
      <c r="R137" s="160"/>
      <c r="S137" s="161"/>
    </row>
    <row r="138" spans="1:19" s="53" customFormat="1" ht="17.25" customHeight="1">
      <c r="A138" s="38" t="s">
        <v>84</v>
      </c>
      <c r="B138" s="54" t="s">
        <v>51</v>
      </c>
      <c r="C138" s="21" t="s">
        <v>87</v>
      </c>
      <c r="D138" s="21">
        <v>0</v>
      </c>
      <c r="E138" s="190">
        <v>0</v>
      </c>
      <c r="F138" s="190">
        <v>0</v>
      </c>
      <c r="G138" s="23">
        <f>SUM(D138:F138)</f>
        <v>0</v>
      </c>
      <c r="H138" s="190">
        <v>0</v>
      </c>
      <c r="I138" s="160">
        <v>30</v>
      </c>
      <c r="J138" s="134">
        <f t="shared" si="59"/>
        <v>0</v>
      </c>
      <c r="K138" s="160"/>
      <c r="L138" s="160"/>
      <c r="M138" s="160"/>
      <c r="N138" s="160"/>
      <c r="O138" s="160"/>
      <c r="P138" s="160"/>
      <c r="Q138" s="160"/>
      <c r="R138" s="160"/>
      <c r="S138" s="161"/>
    </row>
    <row r="139" spans="1:19" s="53" customFormat="1" ht="17.25" customHeight="1" hidden="1">
      <c r="A139" s="38" t="s">
        <v>84</v>
      </c>
      <c r="B139" s="54" t="s">
        <v>51</v>
      </c>
      <c r="C139" s="80" t="s">
        <v>130</v>
      </c>
      <c r="D139" s="21">
        <v>447</v>
      </c>
      <c r="E139" s="190">
        <v>0</v>
      </c>
      <c r="F139" s="190">
        <v>0</v>
      </c>
      <c r="G139" s="23">
        <f>SUM(D139:F139)</f>
        <v>447</v>
      </c>
      <c r="H139" s="190">
        <v>0</v>
      </c>
      <c r="I139" s="160">
        <v>0</v>
      </c>
      <c r="J139" s="134">
        <f t="shared" si="59"/>
        <v>0</v>
      </c>
      <c r="K139" s="160"/>
      <c r="L139" s="160"/>
      <c r="M139" s="160"/>
      <c r="N139" s="160"/>
      <c r="O139" s="160"/>
      <c r="P139" s="160"/>
      <c r="Q139" s="160"/>
      <c r="R139" s="160"/>
      <c r="S139" s="161"/>
    </row>
    <row r="140" spans="1:19" s="53" customFormat="1" ht="17.25" customHeight="1" hidden="1">
      <c r="A140" s="38" t="s">
        <v>84</v>
      </c>
      <c r="B140" s="54" t="s">
        <v>48</v>
      </c>
      <c r="C140" s="21" t="s">
        <v>88</v>
      </c>
      <c r="D140" s="72"/>
      <c r="E140" s="72"/>
      <c r="F140" s="72"/>
      <c r="G140" s="72"/>
      <c r="H140" s="72"/>
      <c r="I140" s="231"/>
      <c r="J140" s="134">
        <f t="shared" si="59"/>
        <v>0</v>
      </c>
      <c r="K140" s="160"/>
      <c r="L140" s="160"/>
      <c r="M140" s="160"/>
      <c r="N140" s="160"/>
      <c r="O140" s="160"/>
      <c r="P140" s="160"/>
      <c r="Q140" s="160"/>
      <c r="R140" s="160"/>
      <c r="S140" s="161"/>
    </row>
    <row r="141" spans="1:19" s="53" customFormat="1" ht="17.25" customHeight="1">
      <c r="A141" s="40" t="s">
        <v>52</v>
      </c>
      <c r="B141" s="243" t="s">
        <v>89</v>
      </c>
      <c r="C141" s="244"/>
      <c r="D141" s="73">
        <f>SUM(D142,D149,D156)</f>
        <v>0</v>
      </c>
      <c r="E141" s="73">
        <f aca="true" t="shared" si="61" ref="E141:S141">SUM(E142,E149,E156)</f>
        <v>0</v>
      </c>
      <c r="F141" s="73">
        <f t="shared" si="61"/>
        <v>0</v>
      </c>
      <c r="G141" s="73">
        <f t="shared" si="61"/>
        <v>0</v>
      </c>
      <c r="H141" s="73">
        <f t="shared" si="61"/>
        <v>0</v>
      </c>
      <c r="I141" s="158">
        <f>SUM(I142,I149,I156)</f>
        <v>10</v>
      </c>
      <c r="J141" s="133">
        <f>SUM(J142,J149,J156)</f>
        <v>0</v>
      </c>
      <c r="K141" s="158">
        <f t="shared" si="61"/>
        <v>0</v>
      </c>
      <c r="L141" s="158">
        <f t="shared" si="61"/>
        <v>0</v>
      </c>
      <c r="M141" s="158">
        <f t="shared" si="61"/>
        <v>0</v>
      </c>
      <c r="N141" s="158">
        <f t="shared" si="61"/>
        <v>0</v>
      </c>
      <c r="O141" s="158">
        <f t="shared" si="61"/>
        <v>0</v>
      </c>
      <c r="P141" s="158">
        <f t="shared" si="61"/>
        <v>0</v>
      </c>
      <c r="Q141" s="158">
        <f t="shared" si="61"/>
        <v>0</v>
      </c>
      <c r="R141" s="158">
        <f t="shared" si="61"/>
        <v>0</v>
      </c>
      <c r="S141" s="159">
        <f t="shared" si="61"/>
        <v>0</v>
      </c>
    </row>
    <row r="142" spans="1:19" s="75" customFormat="1" ht="17.25" customHeight="1">
      <c r="A142" s="40" t="s">
        <v>52</v>
      </c>
      <c r="B142" s="89"/>
      <c r="C142" s="89" t="s">
        <v>131</v>
      </c>
      <c r="D142" s="73">
        <f>SUM(D143:D148)</f>
        <v>0</v>
      </c>
      <c r="E142" s="73">
        <f aca="true" t="shared" si="62" ref="E142:S142">SUM(E143:E148)</f>
        <v>0</v>
      </c>
      <c r="F142" s="73">
        <f t="shared" si="62"/>
        <v>0</v>
      </c>
      <c r="G142" s="73">
        <f t="shared" si="62"/>
        <v>0</v>
      </c>
      <c r="H142" s="73">
        <f t="shared" si="62"/>
        <v>0</v>
      </c>
      <c r="I142" s="158">
        <f t="shared" si="62"/>
        <v>0</v>
      </c>
      <c r="J142" s="133">
        <f t="shared" si="62"/>
        <v>0</v>
      </c>
      <c r="K142" s="158">
        <f t="shared" si="62"/>
        <v>0</v>
      </c>
      <c r="L142" s="158">
        <f t="shared" si="62"/>
        <v>0</v>
      </c>
      <c r="M142" s="158">
        <f t="shared" si="62"/>
        <v>0</v>
      </c>
      <c r="N142" s="158">
        <f t="shared" si="62"/>
        <v>0</v>
      </c>
      <c r="O142" s="158">
        <f t="shared" si="62"/>
        <v>0</v>
      </c>
      <c r="P142" s="158">
        <f t="shared" si="62"/>
        <v>0</v>
      </c>
      <c r="Q142" s="158">
        <f t="shared" si="62"/>
        <v>0</v>
      </c>
      <c r="R142" s="158">
        <f t="shared" si="62"/>
        <v>0</v>
      </c>
      <c r="S142" s="159">
        <f t="shared" si="62"/>
        <v>0</v>
      </c>
    </row>
    <row r="143" spans="1:19" s="75" customFormat="1" ht="15.75" hidden="1">
      <c r="A143" s="38" t="s">
        <v>52</v>
      </c>
      <c r="B143" s="54" t="s">
        <v>51</v>
      </c>
      <c r="C143" s="21" t="s">
        <v>128</v>
      </c>
      <c r="D143" s="21">
        <v>0</v>
      </c>
      <c r="E143" s="21"/>
      <c r="F143" s="21"/>
      <c r="G143" s="23">
        <f aca="true" t="shared" si="63" ref="G143:G148">SUM(D143:F143)</f>
        <v>0</v>
      </c>
      <c r="H143" s="21"/>
      <c r="I143" s="160"/>
      <c r="J143" s="133">
        <f>SUM(K143:S143)</f>
        <v>0</v>
      </c>
      <c r="K143" s="158"/>
      <c r="L143" s="158">
        <f>SUM(L144:L148)</f>
        <v>0</v>
      </c>
      <c r="M143" s="158">
        <f>SUM(M144:M148)</f>
        <v>0</v>
      </c>
      <c r="N143" s="158">
        <f>SUM(N144:N148)</f>
        <v>0</v>
      </c>
      <c r="O143" s="158">
        <f>SUM(O144:O148)</f>
        <v>0</v>
      </c>
      <c r="P143" s="158">
        <f>SUM(P144:P148)</f>
        <v>0</v>
      </c>
      <c r="Q143" s="158"/>
      <c r="R143" s="158"/>
      <c r="S143" s="159"/>
    </row>
    <row r="144" spans="1:19" s="53" customFormat="1" ht="15.75">
      <c r="A144" s="38" t="s">
        <v>52</v>
      </c>
      <c r="B144" s="54" t="s">
        <v>51</v>
      </c>
      <c r="C144" s="21" t="s">
        <v>129</v>
      </c>
      <c r="D144" s="21">
        <v>0</v>
      </c>
      <c r="E144" s="190"/>
      <c r="F144" s="190"/>
      <c r="G144" s="23">
        <f t="shared" si="63"/>
        <v>0</v>
      </c>
      <c r="H144" s="190"/>
      <c r="I144" s="160"/>
      <c r="J144" s="134">
        <f>SUM(K144:S144)</f>
        <v>0</v>
      </c>
      <c r="K144" s="160"/>
      <c r="L144" s="160"/>
      <c r="M144" s="160"/>
      <c r="N144" s="160"/>
      <c r="O144" s="160"/>
      <c r="P144" s="160"/>
      <c r="Q144" s="160"/>
      <c r="R144" s="160"/>
      <c r="S144" s="161"/>
    </row>
    <row r="145" spans="1:19" s="75" customFormat="1" ht="15.75" hidden="1">
      <c r="A145" s="38" t="s">
        <v>52</v>
      </c>
      <c r="B145" s="54" t="s">
        <v>48</v>
      </c>
      <c r="C145" s="21" t="s">
        <v>128</v>
      </c>
      <c r="D145" s="21">
        <v>0</v>
      </c>
      <c r="E145" s="190"/>
      <c r="F145" s="190"/>
      <c r="G145" s="23">
        <f>SUM(D145:F145)</f>
        <v>0</v>
      </c>
      <c r="H145" s="190"/>
      <c r="I145" s="160"/>
      <c r="J145" s="133">
        <f>SUM(K145:S145)</f>
        <v>0</v>
      </c>
      <c r="K145" s="158"/>
      <c r="L145" s="158">
        <f>SUM(L146:L148)</f>
        <v>0</v>
      </c>
      <c r="M145" s="158">
        <f>SUM(M146:M148)</f>
        <v>0</v>
      </c>
      <c r="N145" s="158">
        <f>SUM(N146:N148)</f>
        <v>0</v>
      </c>
      <c r="O145" s="158">
        <f>SUM(O146:O148)</f>
        <v>0</v>
      </c>
      <c r="P145" s="158">
        <f>SUM(P146:P148)</f>
        <v>0</v>
      </c>
      <c r="Q145" s="158"/>
      <c r="R145" s="158"/>
      <c r="S145" s="159"/>
    </row>
    <row r="146" spans="1:19" s="53" customFormat="1" ht="15.75" hidden="1">
      <c r="A146" s="38" t="s">
        <v>52</v>
      </c>
      <c r="B146" s="54" t="s">
        <v>48</v>
      </c>
      <c r="C146" s="21" t="s">
        <v>129</v>
      </c>
      <c r="D146" s="21">
        <v>0</v>
      </c>
      <c r="E146" s="190"/>
      <c r="F146" s="190"/>
      <c r="G146" s="23">
        <f>SUM(D146:F146)</f>
        <v>0</v>
      </c>
      <c r="H146" s="190"/>
      <c r="I146" s="160"/>
      <c r="J146" s="134">
        <f>SUM(K146:S146)</f>
        <v>0</v>
      </c>
      <c r="K146" s="160"/>
      <c r="L146" s="160"/>
      <c r="M146" s="160"/>
      <c r="N146" s="160"/>
      <c r="O146" s="160"/>
      <c r="P146" s="160"/>
      <c r="Q146" s="160"/>
      <c r="R146" s="160"/>
      <c r="S146" s="161"/>
    </row>
    <row r="147" spans="1:19" s="75" customFormat="1" ht="15.75" hidden="1">
      <c r="A147" s="38" t="s">
        <v>52</v>
      </c>
      <c r="B147" s="54" t="s">
        <v>50</v>
      </c>
      <c r="C147" s="21" t="s">
        <v>128</v>
      </c>
      <c r="D147" s="21">
        <v>0</v>
      </c>
      <c r="E147" s="21"/>
      <c r="F147" s="21"/>
      <c r="G147" s="23">
        <f>SUM(D147:F147)</f>
        <v>0</v>
      </c>
      <c r="H147" s="21"/>
      <c r="I147" s="160"/>
      <c r="J147" s="133">
        <f>SUM(K147:S147)</f>
        <v>0</v>
      </c>
      <c r="K147" s="158"/>
      <c r="L147" s="158">
        <f>SUM(L148:L150)</f>
        <v>0</v>
      </c>
      <c r="M147" s="158">
        <f>SUM(M148:M150)</f>
        <v>0</v>
      </c>
      <c r="N147" s="158">
        <f>SUM(N148:N150)</f>
        <v>0</v>
      </c>
      <c r="O147" s="158">
        <f>SUM(O148:O150)</f>
        <v>0</v>
      </c>
      <c r="P147" s="158">
        <f>SUM(P148:P150)</f>
        <v>0</v>
      </c>
      <c r="Q147" s="158"/>
      <c r="R147" s="158"/>
      <c r="S147" s="159"/>
    </row>
    <row r="148" spans="1:19" s="53" customFormat="1" ht="15.75" hidden="1">
      <c r="A148" s="38" t="s">
        <v>52</v>
      </c>
      <c r="B148" s="54" t="s">
        <v>50</v>
      </c>
      <c r="C148" s="21" t="s">
        <v>127</v>
      </c>
      <c r="D148" s="21">
        <v>0</v>
      </c>
      <c r="E148" s="21"/>
      <c r="F148" s="21"/>
      <c r="G148" s="23">
        <f t="shared" si="63"/>
        <v>0</v>
      </c>
      <c r="H148" s="21"/>
      <c r="I148" s="160"/>
      <c r="J148" s="134">
        <f t="shared" si="59"/>
        <v>0</v>
      </c>
      <c r="K148" s="160"/>
      <c r="L148" s="160"/>
      <c r="M148" s="160"/>
      <c r="N148" s="160"/>
      <c r="O148" s="160"/>
      <c r="P148" s="160"/>
      <c r="Q148" s="160"/>
      <c r="R148" s="160"/>
      <c r="S148" s="161"/>
    </row>
    <row r="149" spans="1:19" s="75" customFormat="1" ht="17.25" customHeight="1">
      <c r="A149" s="40" t="s">
        <v>52</v>
      </c>
      <c r="B149" s="90"/>
      <c r="C149" s="90" t="s">
        <v>119</v>
      </c>
      <c r="D149" s="20">
        <f>SUM(D150:D155)</f>
        <v>0</v>
      </c>
      <c r="E149" s="20">
        <f aca="true" t="shared" si="64" ref="E149:S149">SUM(E150:E155)</f>
        <v>0</v>
      </c>
      <c r="F149" s="20">
        <f t="shared" si="64"/>
        <v>0</v>
      </c>
      <c r="G149" s="20">
        <f t="shared" si="64"/>
        <v>0</v>
      </c>
      <c r="H149" s="20">
        <f t="shared" si="64"/>
        <v>0</v>
      </c>
      <c r="I149" s="158">
        <f t="shared" si="64"/>
        <v>0</v>
      </c>
      <c r="J149" s="133">
        <f t="shared" si="64"/>
        <v>0</v>
      </c>
      <c r="K149" s="158">
        <f t="shared" si="64"/>
        <v>0</v>
      </c>
      <c r="L149" s="158">
        <f t="shared" si="64"/>
        <v>0</v>
      </c>
      <c r="M149" s="158">
        <f t="shared" si="64"/>
        <v>0</v>
      </c>
      <c r="N149" s="158">
        <f t="shared" si="64"/>
        <v>0</v>
      </c>
      <c r="O149" s="158">
        <f t="shared" si="64"/>
        <v>0</v>
      </c>
      <c r="P149" s="158">
        <f t="shared" si="64"/>
        <v>0</v>
      </c>
      <c r="Q149" s="158">
        <f t="shared" si="64"/>
        <v>0</v>
      </c>
      <c r="R149" s="158">
        <f t="shared" si="64"/>
        <v>0</v>
      </c>
      <c r="S149" s="159">
        <f t="shared" si="64"/>
        <v>0</v>
      </c>
    </row>
    <row r="150" spans="1:19" s="53" customFormat="1" ht="17.25" customHeight="1" hidden="1">
      <c r="A150" s="38" t="s">
        <v>52</v>
      </c>
      <c r="B150" s="54" t="s">
        <v>100</v>
      </c>
      <c r="C150" s="21" t="s">
        <v>132</v>
      </c>
      <c r="D150" s="21">
        <v>0</v>
      </c>
      <c r="E150" s="21">
        <v>0</v>
      </c>
      <c r="F150" s="21"/>
      <c r="G150" s="23">
        <f aca="true" t="shared" si="65" ref="G150:G155">SUM(D150:F150)</f>
        <v>0</v>
      </c>
      <c r="H150" s="21"/>
      <c r="I150" s="160"/>
      <c r="J150" s="133"/>
      <c r="K150" s="160"/>
      <c r="L150" s="160"/>
      <c r="M150" s="160"/>
      <c r="N150" s="160"/>
      <c r="O150" s="160"/>
      <c r="P150" s="160"/>
      <c r="Q150" s="160"/>
      <c r="R150" s="160"/>
      <c r="S150" s="161"/>
    </row>
    <row r="151" spans="1:19" s="53" customFormat="1" ht="17.25" customHeight="1" hidden="1">
      <c r="A151" s="38" t="s">
        <v>52</v>
      </c>
      <c r="B151" s="54" t="s">
        <v>100</v>
      </c>
      <c r="C151" s="21" t="s">
        <v>133</v>
      </c>
      <c r="D151" s="21">
        <v>0</v>
      </c>
      <c r="E151" s="21"/>
      <c r="F151" s="21"/>
      <c r="G151" s="23">
        <f t="shared" si="65"/>
        <v>0</v>
      </c>
      <c r="H151" s="21"/>
      <c r="I151" s="160"/>
      <c r="J151" s="133"/>
      <c r="K151" s="160"/>
      <c r="L151" s="160"/>
      <c r="M151" s="160"/>
      <c r="N151" s="160"/>
      <c r="O151" s="160"/>
      <c r="P151" s="160"/>
      <c r="Q151" s="160"/>
      <c r="R151" s="160"/>
      <c r="S151" s="161"/>
    </row>
    <row r="152" spans="1:19" s="53" customFormat="1" ht="17.25" customHeight="1">
      <c r="A152" s="38" t="s">
        <v>52</v>
      </c>
      <c r="B152" s="54" t="s">
        <v>51</v>
      </c>
      <c r="C152" s="21" t="s">
        <v>133</v>
      </c>
      <c r="D152" s="21">
        <v>0</v>
      </c>
      <c r="E152" s="190"/>
      <c r="F152" s="190"/>
      <c r="G152" s="23">
        <f t="shared" si="65"/>
        <v>0</v>
      </c>
      <c r="H152" s="190"/>
      <c r="I152" s="160"/>
      <c r="J152" s="134">
        <f>SUM(K152:S152)</f>
        <v>0</v>
      </c>
      <c r="K152" s="160"/>
      <c r="L152" s="160"/>
      <c r="M152" s="160"/>
      <c r="N152" s="160"/>
      <c r="O152" s="160"/>
      <c r="P152" s="160"/>
      <c r="Q152" s="160"/>
      <c r="R152" s="160"/>
      <c r="S152" s="161"/>
    </row>
    <row r="153" spans="1:19" s="53" customFormat="1" ht="17.25" customHeight="1" hidden="1">
      <c r="A153" s="38" t="s">
        <v>52</v>
      </c>
      <c r="B153" s="54" t="s">
        <v>48</v>
      </c>
      <c r="C153" s="21" t="s">
        <v>133</v>
      </c>
      <c r="D153" s="21">
        <v>0</v>
      </c>
      <c r="E153" s="21"/>
      <c r="F153" s="21"/>
      <c r="G153" s="23">
        <f t="shared" si="65"/>
        <v>0</v>
      </c>
      <c r="H153" s="21"/>
      <c r="I153" s="160"/>
      <c r="J153" s="133"/>
      <c r="K153" s="160"/>
      <c r="L153" s="160"/>
      <c r="M153" s="160"/>
      <c r="N153" s="160"/>
      <c r="O153" s="160"/>
      <c r="P153" s="160"/>
      <c r="Q153" s="160"/>
      <c r="R153" s="160"/>
      <c r="S153" s="161"/>
    </row>
    <row r="154" spans="1:19" s="53" customFormat="1" ht="17.25" customHeight="1" hidden="1">
      <c r="A154" s="38" t="s">
        <v>52</v>
      </c>
      <c r="B154" s="54" t="s">
        <v>48</v>
      </c>
      <c r="C154" s="21" t="s">
        <v>120</v>
      </c>
      <c r="D154" s="21"/>
      <c r="E154" s="21"/>
      <c r="F154" s="21"/>
      <c r="G154" s="23">
        <f t="shared" si="65"/>
        <v>0</v>
      </c>
      <c r="H154" s="21"/>
      <c r="I154" s="160"/>
      <c r="J154" s="133"/>
      <c r="K154" s="160"/>
      <c r="L154" s="160"/>
      <c r="M154" s="160"/>
      <c r="N154" s="160"/>
      <c r="O154" s="160"/>
      <c r="P154" s="160"/>
      <c r="Q154" s="160"/>
      <c r="R154" s="160"/>
      <c r="S154" s="161"/>
    </row>
    <row r="155" spans="1:19" s="53" customFormat="1" ht="17.25" customHeight="1" hidden="1">
      <c r="A155" s="38" t="s">
        <v>52</v>
      </c>
      <c r="B155" s="54" t="s">
        <v>48</v>
      </c>
      <c r="C155" s="21" t="s">
        <v>121</v>
      </c>
      <c r="D155" s="21"/>
      <c r="E155" s="21"/>
      <c r="F155" s="21"/>
      <c r="G155" s="23">
        <f t="shared" si="65"/>
        <v>0</v>
      </c>
      <c r="H155" s="21"/>
      <c r="I155" s="160"/>
      <c r="J155" s="133"/>
      <c r="K155" s="160"/>
      <c r="L155" s="160"/>
      <c r="M155" s="160"/>
      <c r="N155" s="160"/>
      <c r="O155" s="160"/>
      <c r="P155" s="160"/>
      <c r="Q155" s="160"/>
      <c r="R155" s="160"/>
      <c r="S155" s="161"/>
    </row>
    <row r="156" spans="1:19" s="75" customFormat="1" ht="20.25" customHeight="1">
      <c r="A156" s="40" t="s">
        <v>52</v>
      </c>
      <c r="B156" s="74"/>
      <c r="C156" s="20" t="s">
        <v>134</v>
      </c>
      <c r="D156" s="64">
        <f>SUM(D157:D158)</f>
        <v>0</v>
      </c>
      <c r="E156" s="64">
        <f aca="true" t="shared" si="66" ref="E156:S156">SUM(E157:E158)</f>
        <v>0</v>
      </c>
      <c r="F156" s="64">
        <f t="shared" si="66"/>
        <v>0</v>
      </c>
      <c r="G156" s="64">
        <f t="shared" si="66"/>
        <v>0</v>
      </c>
      <c r="H156" s="64">
        <f t="shared" si="66"/>
        <v>0</v>
      </c>
      <c r="I156" s="158">
        <f t="shared" si="66"/>
        <v>10</v>
      </c>
      <c r="J156" s="133">
        <f t="shared" si="66"/>
        <v>0</v>
      </c>
      <c r="K156" s="158">
        <f t="shared" si="66"/>
        <v>0</v>
      </c>
      <c r="L156" s="158">
        <f t="shared" si="66"/>
        <v>0</v>
      </c>
      <c r="M156" s="158">
        <f t="shared" si="66"/>
        <v>0</v>
      </c>
      <c r="N156" s="158">
        <f t="shared" si="66"/>
        <v>0</v>
      </c>
      <c r="O156" s="158">
        <f t="shared" si="66"/>
        <v>0</v>
      </c>
      <c r="P156" s="158">
        <f t="shared" si="66"/>
        <v>0</v>
      </c>
      <c r="Q156" s="158">
        <f t="shared" si="66"/>
        <v>0</v>
      </c>
      <c r="R156" s="158">
        <f t="shared" si="66"/>
        <v>0</v>
      </c>
      <c r="S156" s="159">
        <f t="shared" si="66"/>
        <v>0</v>
      </c>
    </row>
    <row r="157" spans="1:19" s="75" customFormat="1" ht="15.75" hidden="1">
      <c r="A157" s="38" t="s">
        <v>52</v>
      </c>
      <c r="B157" s="54" t="s">
        <v>53</v>
      </c>
      <c r="C157" s="88" t="s">
        <v>135</v>
      </c>
      <c r="D157" s="81">
        <v>0</v>
      </c>
      <c r="E157" s="81"/>
      <c r="F157" s="81"/>
      <c r="G157" s="23">
        <f>SUM(D157:F157)</f>
        <v>0</v>
      </c>
      <c r="H157" s="21"/>
      <c r="I157" s="160"/>
      <c r="J157" s="133"/>
      <c r="K157" s="147"/>
      <c r="L157" s="158"/>
      <c r="M157" s="158"/>
      <c r="N157" s="158"/>
      <c r="O157" s="158"/>
      <c r="P157" s="158"/>
      <c r="Q157" s="158"/>
      <c r="R157" s="158"/>
      <c r="S157" s="159"/>
    </row>
    <row r="158" spans="1:19" s="75" customFormat="1" ht="15.75">
      <c r="A158" s="38" t="s">
        <v>52</v>
      </c>
      <c r="B158" s="54" t="s">
        <v>53</v>
      </c>
      <c r="C158" s="88" t="s">
        <v>136</v>
      </c>
      <c r="D158" s="81">
        <v>0</v>
      </c>
      <c r="E158" s="192"/>
      <c r="F158" s="192"/>
      <c r="G158" s="23">
        <f>SUM(D158:F158)</f>
        <v>0</v>
      </c>
      <c r="H158" s="190"/>
      <c r="I158" s="160">
        <v>10</v>
      </c>
      <c r="J158" s="134">
        <f>SUM(K158:S158)</f>
        <v>0</v>
      </c>
      <c r="K158" s="147"/>
      <c r="L158" s="158"/>
      <c r="M158" s="158"/>
      <c r="N158" s="158"/>
      <c r="O158" s="158"/>
      <c r="P158" s="158"/>
      <c r="Q158" s="158"/>
      <c r="R158" s="158"/>
      <c r="S158" s="159"/>
    </row>
    <row r="159" spans="1:19" s="75" customFormat="1" ht="16.5" customHeight="1">
      <c r="A159" s="40" t="s">
        <v>34</v>
      </c>
      <c r="B159" s="243" t="s">
        <v>90</v>
      </c>
      <c r="C159" s="244"/>
      <c r="D159" s="25">
        <f>SUM(D160:D176)</f>
        <v>311</v>
      </c>
      <c r="E159" s="25">
        <f aca="true" t="shared" si="67" ref="E159:S159">SUM(E160:E176)</f>
        <v>0</v>
      </c>
      <c r="F159" s="25">
        <f t="shared" si="67"/>
        <v>0</v>
      </c>
      <c r="G159" s="25">
        <f t="shared" si="67"/>
        <v>311</v>
      </c>
      <c r="H159" s="25">
        <f t="shared" si="67"/>
        <v>0</v>
      </c>
      <c r="I159" s="141">
        <f t="shared" si="67"/>
        <v>345</v>
      </c>
      <c r="J159" s="133">
        <f t="shared" si="67"/>
        <v>12</v>
      </c>
      <c r="K159" s="141">
        <f t="shared" si="67"/>
        <v>12</v>
      </c>
      <c r="L159" s="141">
        <f t="shared" si="67"/>
        <v>0</v>
      </c>
      <c r="M159" s="141">
        <f t="shared" si="67"/>
        <v>0</v>
      </c>
      <c r="N159" s="141">
        <f t="shared" si="67"/>
        <v>0</v>
      </c>
      <c r="O159" s="141">
        <f t="shared" si="67"/>
        <v>0</v>
      </c>
      <c r="P159" s="141">
        <f t="shared" si="67"/>
        <v>0</v>
      </c>
      <c r="Q159" s="141">
        <f t="shared" si="67"/>
        <v>0</v>
      </c>
      <c r="R159" s="141">
        <f t="shared" si="67"/>
        <v>0</v>
      </c>
      <c r="S159" s="142">
        <f t="shared" si="67"/>
        <v>0</v>
      </c>
    </row>
    <row r="160" spans="1:19" s="10" customFormat="1" ht="17.25" customHeight="1">
      <c r="A160" s="38" t="s">
        <v>34</v>
      </c>
      <c r="B160" s="8">
        <v>223</v>
      </c>
      <c r="C160" s="9" t="s">
        <v>56</v>
      </c>
      <c r="D160" s="79">
        <v>0</v>
      </c>
      <c r="E160" s="182"/>
      <c r="F160" s="182"/>
      <c r="G160" s="23">
        <f aca="true" t="shared" si="68" ref="G160:G176">SUM(D160:F160)</f>
        <v>0</v>
      </c>
      <c r="H160" s="182"/>
      <c r="I160" s="172">
        <v>210</v>
      </c>
      <c r="J160" s="134">
        <f>SUM(K160:S160)</f>
        <v>2</v>
      </c>
      <c r="K160" s="143">
        <v>2</v>
      </c>
      <c r="L160" s="143"/>
      <c r="M160" s="143"/>
      <c r="N160" s="143"/>
      <c r="O160" s="143"/>
      <c r="P160" s="143"/>
      <c r="Q160" s="143"/>
      <c r="R160" s="143"/>
      <c r="S160" s="144"/>
    </row>
    <row r="161" spans="1:19" s="10" customFormat="1" ht="17.25" customHeight="1" hidden="1">
      <c r="A161" s="38" t="s">
        <v>34</v>
      </c>
      <c r="B161" s="8">
        <v>225</v>
      </c>
      <c r="C161" s="9" t="s">
        <v>56</v>
      </c>
      <c r="D161" s="79">
        <v>54</v>
      </c>
      <c r="E161" s="182"/>
      <c r="F161" s="182"/>
      <c r="G161" s="23">
        <f>SUM(D161:F161)</f>
        <v>54</v>
      </c>
      <c r="H161" s="182"/>
      <c r="I161" s="172"/>
      <c r="J161" s="134">
        <f>SUM(K161:S161)</f>
        <v>0</v>
      </c>
      <c r="K161" s="143"/>
      <c r="L161" s="143"/>
      <c r="M161" s="143"/>
      <c r="N161" s="143"/>
      <c r="O161" s="143"/>
      <c r="P161" s="143"/>
      <c r="Q161" s="143"/>
      <c r="R161" s="143"/>
      <c r="S161" s="144"/>
    </row>
    <row r="162" spans="1:19" s="10" customFormat="1" ht="15.75">
      <c r="A162" s="38" t="s">
        <v>34</v>
      </c>
      <c r="B162" s="8">
        <v>225</v>
      </c>
      <c r="C162" s="9" t="s">
        <v>116</v>
      </c>
      <c r="D162" s="18">
        <v>0</v>
      </c>
      <c r="E162" s="183"/>
      <c r="F162" s="183"/>
      <c r="G162" s="23">
        <f t="shared" si="68"/>
        <v>0</v>
      </c>
      <c r="H162" s="183"/>
      <c r="I162" s="143">
        <v>10</v>
      </c>
      <c r="J162" s="134">
        <f aca="true" t="shared" si="69" ref="J162:J176">SUM(K162:S162)</f>
        <v>2</v>
      </c>
      <c r="K162" s="143">
        <v>2</v>
      </c>
      <c r="L162" s="143"/>
      <c r="M162" s="143"/>
      <c r="N162" s="143"/>
      <c r="O162" s="143"/>
      <c r="P162" s="143"/>
      <c r="Q162" s="143"/>
      <c r="R162" s="143"/>
      <c r="S162" s="144"/>
    </row>
    <row r="163" spans="1:19" s="10" customFormat="1" ht="15.75" hidden="1">
      <c r="A163" s="38" t="s">
        <v>34</v>
      </c>
      <c r="B163" s="8">
        <v>226</v>
      </c>
      <c r="C163" s="9" t="s">
        <v>56</v>
      </c>
      <c r="D163" s="18">
        <v>0</v>
      </c>
      <c r="E163" s="183"/>
      <c r="F163" s="183"/>
      <c r="G163" s="23">
        <f t="shared" si="68"/>
        <v>0</v>
      </c>
      <c r="H163" s="183"/>
      <c r="I163" s="143"/>
      <c r="J163" s="134">
        <f t="shared" si="69"/>
        <v>0</v>
      </c>
      <c r="K163" s="143"/>
      <c r="L163" s="143"/>
      <c r="M163" s="143"/>
      <c r="N163" s="143"/>
      <c r="O163" s="143"/>
      <c r="P163" s="143"/>
      <c r="Q163" s="143"/>
      <c r="R163" s="143"/>
      <c r="S163" s="144"/>
    </row>
    <row r="164" spans="1:19" s="10" customFormat="1" ht="15.75" hidden="1">
      <c r="A164" s="38" t="s">
        <v>34</v>
      </c>
      <c r="B164" s="8">
        <v>310</v>
      </c>
      <c r="C164" s="9" t="s">
        <v>56</v>
      </c>
      <c r="D164" s="18">
        <v>0</v>
      </c>
      <c r="E164" s="183"/>
      <c r="F164" s="183"/>
      <c r="G164" s="23">
        <f t="shared" si="68"/>
        <v>0</v>
      </c>
      <c r="H164" s="183"/>
      <c r="I164" s="143"/>
      <c r="J164" s="134">
        <f t="shared" si="69"/>
        <v>0</v>
      </c>
      <c r="K164" s="143"/>
      <c r="L164" s="143"/>
      <c r="M164" s="143"/>
      <c r="N164" s="143"/>
      <c r="O164" s="143"/>
      <c r="P164" s="143"/>
      <c r="Q164" s="143"/>
      <c r="R164" s="143"/>
      <c r="S164" s="144"/>
    </row>
    <row r="165" spans="1:19" s="10" customFormat="1" ht="15.75" hidden="1">
      <c r="A165" s="38" t="s">
        <v>34</v>
      </c>
      <c r="B165" s="8">
        <v>340</v>
      </c>
      <c r="C165" s="9" t="s">
        <v>56</v>
      </c>
      <c r="D165" s="18">
        <v>0</v>
      </c>
      <c r="E165" s="183"/>
      <c r="F165" s="183"/>
      <c r="G165" s="23">
        <f t="shared" si="68"/>
        <v>0</v>
      </c>
      <c r="H165" s="183"/>
      <c r="I165" s="143"/>
      <c r="J165" s="134">
        <f t="shared" si="69"/>
        <v>0</v>
      </c>
      <c r="K165" s="143"/>
      <c r="L165" s="143"/>
      <c r="M165" s="143"/>
      <c r="N165" s="143"/>
      <c r="O165" s="143"/>
      <c r="P165" s="143"/>
      <c r="Q165" s="143"/>
      <c r="R165" s="143"/>
      <c r="S165" s="144"/>
    </row>
    <row r="166" spans="1:19" s="10" customFormat="1" ht="17.25" customHeight="1" hidden="1">
      <c r="A166" s="38" t="s">
        <v>34</v>
      </c>
      <c r="B166" s="8">
        <v>225</v>
      </c>
      <c r="C166" s="9" t="s">
        <v>91</v>
      </c>
      <c r="D166" s="18"/>
      <c r="E166" s="183"/>
      <c r="F166" s="183"/>
      <c r="G166" s="23">
        <f t="shared" si="68"/>
        <v>0</v>
      </c>
      <c r="H166" s="183"/>
      <c r="I166" s="143"/>
      <c r="J166" s="134">
        <f t="shared" si="69"/>
        <v>0</v>
      </c>
      <c r="K166" s="143"/>
      <c r="L166" s="143"/>
      <c r="M166" s="143"/>
      <c r="N166" s="143"/>
      <c r="O166" s="143"/>
      <c r="P166" s="143"/>
      <c r="Q166" s="143"/>
      <c r="R166" s="143"/>
      <c r="S166" s="144"/>
    </row>
    <row r="167" spans="1:19" s="10" customFormat="1" ht="17.25" customHeight="1" hidden="1">
      <c r="A167" s="38" t="s">
        <v>34</v>
      </c>
      <c r="B167" s="8">
        <v>340</v>
      </c>
      <c r="C167" s="9" t="s">
        <v>91</v>
      </c>
      <c r="D167" s="18"/>
      <c r="E167" s="183"/>
      <c r="F167" s="183"/>
      <c r="G167" s="23">
        <f t="shared" si="68"/>
        <v>0</v>
      </c>
      <c r="H167" s="183"/>
      <c r="I167" s="143"/>
      <c r="J167" s="134">
        <f t="shared" si="69"/>
        <v>0</v>
      </c>
      <c r="K167" s="143"/>
      <c r="L167" s="143"/>
      <c r="M167" s="143"/>
      <c r="N167" s="143"/>
      <c r="O167" s="143"/>
      <c r="P167" s="143"/>
      <c r="Q167" s="143"/>
      <c r="R167" s="143"/>
      <c r="S167" s="144"/>
    </row>
    <row r="168" spans="1:19" s="10" customFormat="1" ht="17.25" customHeight="1">
      <c r="A168" s="38" t="s">
        <v>34</v>
      </c>
      <c r="B168" s="8">
        <v>225</v>
      </c>
      <c r="C168" s="9" t="s">
        <v>57</v>
      </c>
      <c r="D168" s="18">
        <v>0</v>
      </c>
      <c r="E168" s="183"/>
      <c r="F168" s="183"/>
      <c r="G168" s="23">
        <f t="shared" si="68"/>
        <v>0</v>
      </c>
      <c r="H168" s="183"/>
      <c r="I168" s="143">
        <v>5</v>
      </c>
      <c r="J168" s="134">
        <f t="shared" si="69"/>
        <v>2</v>
      </c>
      <c r="K168" s="143">
        <v>2</v>
      </c>
      <c r="L168" s="143"/>
      <c r="M168" s="143"/>
      <c r="N168" s="143"/>
      <c r="O168" s="143"/>
      <c r="P168" s="143"/>
      <c r="Q168" s="143"/>
      <c r="R168" s="143"/>
      <c r="S168" s="144"/>
    </row>
    <row r="169" spans="1:19" s="10" customFormat="1" ht="17.25" customHeight="1" hidden="1">
      <c r="A169" s="38" t="s">
        <v>34</v>
      </c>
      <c r="B169" s="8">
        <v>226</v>
      </c>
      <c r="C169" s="9" t="s">
        <v>57</v>
      </c>
      <c r="D169" s="18"/>
      <c r="E169" s="183"/>
      <c r="F169" s="183"/>
      <c r="G169" s="23">
        <f t="shared" si="68"/>
        <v>0</v>
      </c>
      <c r="H169" s="183"/>
      <c r="I169" s="143"/>
      <c r="J169" s="134">
        <f t="shared" si="69"/>
        <v>0</v>
      </c>
      <c r="K169" s="143"/>
      <c r="L169" s="143"/>
      <c r="M169" s="143"/>
      <c r="N169" s="143"/>
      <c r="O169" s="143"/>
      <c r="P169" s="143"/>
      <c r="Q169" s="143"/>
      <c r="R169" s="143"/>
      <c r="S169" s="144"/>
    </row>
    <row r="170" spans="1:19" s="10" customFormat="1" ht="17.25" customHeight="1">
      <c r="A170" s="38" t="s">
        <v>34</v>
      </c>
      <c r="B170" s="8">
        <v>340</v>
      </c>
      <c r="C170" s="9" t="s">
        <v>57</v>
      </c>
      <c r="D170" s="18"/>
      <c r="E170" s="183"/>
      <c r="F170" s="183"/>
      <c r="G170" s="23">
        <f t="shared" si="68"/>
        <v>0</v>
      </c>
      <c r="H170" s="183"/>
      <c r="I170" s="143">
        <v>5</v>
      </c>
      <c r="J170" s="134">
        <f t="shared" si="69"/>
        <v>2</v>
      </c>
      <c r="K170" s="143">
        <v>2</v>
      </c>
      <c r="L170" s="143"/>
      <c r="M170" s="143"/>
      <c r="N170" s="143"/>
      <c r="O170" s="143"/>
      <c r="P170" s="143"/>
      <c r="Q170" s="143"/>
      <c r="R170" s="143"/>
      <c r="S170" s="144"/>
    </row>
    <row r="171" spans="1:19" s="10" customFormat="1" ht="17.25" customHeight="1" hidden="1">
      <c r="A171" s="38" t="s">
        <v>34</v>
      </c>
      <c r="B171" s="8">
        <v>222</v>
      </c>
      <c r="C171" s="9" t="s">
        <v>54</v>
      </c>
      <c r="D171" s="18"/>
      <c r="E171" s="183"/>
      <c r="F171" s="183"/>
      <c r="G171" s="23">
        <f t="shared" si="68"/>
        <v>0</v>
      </c>
      <c r="H171" s="183"/>
      <c r="I171" s="143"/>
      <c r="J171" s="134">
        <f t="shared" si="69"/>
        <v>0</v>
      </c>
      <c r="K171" s="143"/>
      <c r="L171" s="143"/>
      <c r="M171" s="143"/>
      <c r="N171" s="143"/>
      <c r="O171" s="143"/>
      <c r="P171" s="143"/>
      <c r="Q171" s="143"/>
      <c r="R171" s="143"/>
      <c r="S171" s="144"/>
    </row>
    <row r="172" spans="1:19" s="10" customFormat="1" ht="17.25" customHeight="1">
      <c r="A172" s="38" t="s">
        <v>34</v>
      </c>
      <c r="B172" s="8">
        <v>225</v>
      </c>
      <c r="C172" s="9" t="s">
        <v>54</v>
      </c>
      <c r="D172" s="18">
        <v>0</v>
      </c>
      <c r="E172" s="183"/>
      <c r="F172" s="183"/>
      <c r="G172" s="23">
        <f t="shared" si="68"/>
        <v>0</v>
      </c>
      <c r="H172" s="183"/>
      <c r="I172" s="143">
        <f>75</f>
        <v>75</v>
      </c>
      <c r="J172" s="134">
        <f t="shared" si="69"/>
        <v>2</v>
      </c>
      <c r="K172" s="143">
        <v>2</v>
      </c>
      <c r="L172" s="143"/>
      <c r="M172" s="143"/>
      <c r="N172" s="143"/>
      <c r="O172" s="143"/>
      <c r="P172" s="143"/>
      <c r="Q172" s="143"/>
      <c r="R172" s="143"/>
      <c r="S172" s="144"/>
    </row>
    <row r="173" spans="1:19" s="10" customFormat="1" ht="17.25" customHeight="1" hidden="1">
      <c r="A173" s="38" t="s">
        <v>34</v>
      </c>
      <c r="B173" s="8">
        <v>226</v>
      </c>
      <c r="C173" s="9" t="s">
        <v>54</v>
      </c>
      <c r="D173" s="18">
        <v>0</v>
      </c>
      <c r="E173" s="183"/>
      <c r="F173" s="183"/>
      <c r="G173" s="23">
        <f t="shared" si="68"/>
        <v>0</v>
      </c>
      <c r="H173" s="183"/>
      <c r="I173" s="143"/>
      <c r="J173" s="134">
        <f t="shared" si="69"/>
        <v>0</v>
      </c>
      <c r="K173" s="143"/>
      <c r="L173" s="143"/>
      <c r="M173" s="143"/>
      <c r="N173" s="143"/>
      <c r="O173" s="143"/>
      <c r="P173" s="143"/>
      <c r="Q173" s="143"/>
      <c r="R173" s="143"/>
      <c r="S173" s="144"/>
    </row>
    <row r="174" spans="1:19" s="10" customFormat="1" ht="16.5" customHeight="1" hidden="1">
      <c r="A174" s="38" t="s">
        <v>34</v>
      </c>
      <c r="B174" s="8">
        <v>290</v>
      </c>
      <c r="C174" s="9" t="s">
        <v>54</v>
      </c>
      <c r="D174" s="18">
        <v>0</v>
      </c>
      <c r="E174" s="183"/>
      <c r="F174" s="183"/>
      <c r="G174" s="23">
        <f t="shared" si="68"/>
        <v>0</v>
      </c>
      <c r="H174" s="183"/>
      <c r="I174" s="143"/>
      <c r="J174" s="134">
        <f t="shared" si="69"/>
        <v>0</v>
      </c>
      <c r="K174" s="143"/>
      <c r="L174" s="143"/>
      <c r="M174" s="143"/>
      <c r="N174" s="143"/>
      <c r="O174" s="143"/>
      <c r="P174" s="143"/>
      <c r="Q174" s="143"/>
      <c r="R174" s="143"/>
      <c r="S174" s="144"/>
    </row>
    <row r="175" spans="1:19" s="10" customFormat="1" ht="15.75" hidden="1">
      <c r="A175" s="38" t="s">
        <v>34</v>
      </c>
      <c r="B175" s="8">
        <v>310</v>
      </c>
      <c r="C175" s="9" t="s">
        <v>54</v>
      </c>
      <c r="D175" s="18">
        <v>235</v>
      </c>
      <c r="E175" s="183"/>
      <c r="F175" s="183"/>
      <c r="G175" s="23">
        <f t="shared" si="68"/>
        <v>235</v>
      </c>
      <c r="H175" s="183"/>
      <c r="I175" s="143"/>
      <c r="J175" s="134">
        <f t="shared" si="69"/>
        <v>0</v>
      </c>
      <c r="K175" s="143"/>
      <c r="L175" s="143"/>
      <c r="M175" s="143"/>
      <c r="N175" s="143"/>
      <c r="O175" s="143"/>
      <c r="P175" s="143"/>
      <c r="Q175" s="143"/>
      <c r="R175" s="143"/>
      <c r="S175" s="144"/>
    </row>
    <row r="176" spans="1:19" s="10" customFormat="1" ht="15.75">
      <c r="A176" s="38" t="s">
        <v>34</v>
      </c>
      <c r="B176" s="8">
        <v>340</v>
      </c>
      <c r="C176" s="9" t="s">
        <v>54</v>
      </c>
      <c r="D176" s="18">
        <v>22</v>
      </c>
      <c r="E176" s="183"/>
      <c r="F176" s="183"/>
      <c r="G176" s="23">
        <f t="shared" si="68"/>
        <v>22</v>
      </c>
      <c r="H176" s="183"/>
      <c r="I176" s="143">
        <v>40</v>
      </c>
      <c r="J176" s="134">
        <f t="shared" si="69"/>
        <v>2</v>
      </c>
      <c r="K176" s="143">
        <v>2</v>
      </c>
      <c r="L176" s="143"/>
      <c r="M176" s="143"/>
      <c r="N176" s="143"/>
      <c r="O176" s="143"/>
      <c r="P176" s="143"/>
      <c r="Q176" s="143"/>
      <c r="R176" s="143"/>
      <c r="S176" s="144"/>
    </row>
    <row r="177" spans="1:19" s="29" customFormat="1" ht="17.25" customHeight="1">
      <c r="A177" s="239" t="s">
        <v>32</v>
      </c>
      <c r="B177" s="240"/>
      <c r="C177" s="240"/>
      <c r="D177" s="26">
        <f>SUM(D136,D141,D159)</f>
        <v>758</v>
      </c>
      <c r="E177" s="26">
        <f aca="true" t="shared" si="70" ref="E177:S177">SUM(E136,E141,E159)</f>
        <v>0</v>
      </c>
      <c r="F177" s="26">
        <f t="shared" si="70"/>
        <v>0</v>
      </c>
      <c r="G177" s="26">
        <f t="shared" si="70"/>
        <v>758</v>
      </c>
      <c r="H177" s="26">
        <f t="shared" si="70"/>
        <v>0</v>
      </c>
      <c r="I177" s="154">
        <f>SUM(I136,I141,I159)</f>
        <v>385</v>
      </c>
      <c r="J177" s="136">
        <f t="shared" si="70"/>
        <v>12</v>
      </c>
      <c r="K177" s="154">
        <f t="shared" si="70"/>
        <v>12</v>
      </c>
      <c r="L177" s="154">
        <f t="shared" si="70"/>
        <v>0</v>
      </c>
      <c r="M177" s="154">
        <f t="shared" si="70"/>
        <v>0</v>
      </c>
      <c r="N177" s="154">
        <f t="shared" si="70"/>
        <v>0</v>
      </c>
      <c r="O177" s="154">
        <f t="shared" si="70"/>
        <v>0</v>
      </c>
      <c r="P177" s="154">
        <f t="shared" si="70"/>
        <v>0</v>
      </c>
      <c r="Q177" s="154">
        <f t="shared" si="70"/>
        <v>0</v>
      </c>
      <c r="R177" s="154">
        <f t="shared" si="70"/>
        <v>0</v>
      </c>
      <c r="S177" s="155">
        <f t="shared" si="70"/>
        <v>0</v>
      </c>
    </row>
    <row r="178" spans="1:19" s="50" customFormat="1" ht="18.75" hidden="1">
      <c r="A178" s="245" t="s">
        <v>75</v>
      </c>
      <c r="B178" s="246"/>
      <c r="C178" s="247"/>
      <c r="D178" s="30"/>
      <c r="E178" s="30"/>
      <c r="F178" s="30"/>
      <c r="G178" s="30"/>
      <c r="H178" s="30"/>
      <c r="I178" s="130"/>
      <c r="J178" s="136"/>
      <c r="K178" s="130"/>
      <c r="L178" s="130"/>
      <c r="M178" s="130"/>
      <c r="N178" s="130"/>
      <c r="O178" s="130"/>
      <c r="P178" s="130"/>
      <c r="Q178" s="130"/>
      <c r="R178" s="130"/>
      <c r="S178" s="131"/>
    </row>
    <row r="179" spans="1:19" s="51" customFormat="1" ht="18" customHeight="1" hidden="1">
      <c r="A179" s="42" t="s">
        <v>76</v>
      </c>
      <c r="B179" s="22" t="s">
        <v>51</v>
      </c>
      <c r="C179" s="33" t="s">
        <v>82</v>
      </c>
      <c r="D179" s="21"/>
      <c r="E179" s="21"/>
      <c r="F179" s="21"/>
      <c r="G179" s="21"/>
      <c r="H179" s="21"/>
      <c r="I179" s="160"/>
      <c r="J179" s="134">
        <f>SUM(K179:S179)</f>
        <v>0</v>
      </c>
      <c r="K179" s="160"/>
      <c r="L179" s="160"/>
      <c r="M179" s="160"/>
      <c r="N179" s="160"/>
      <c r="O179" s="160"/>
      <c r="P179" s="160"/>
      <c r="Q179" s="160"/>
      <c r="R179" s="160"/>
      <c r="S179" s="161"/>
    </row>
    <row r="180" spans="1:19" s="51" customFormat="1" ht="13.5" customHeight="1" hidden="1">
      <c r="A180" s="42" t="s">
        <v>76</v>
      </c>
      <c r="B180" s="22" t="s">
        <v>48</v>
      </c>
      <c r="C180" s="33" t="s">
        <v>83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160">
        <v>0</v>
      </c>
      <c r="J180" s="134">
        <f>SUM(K180:S180)</f>
        <v>0</v>
      </c>
      <c r="K180" s="160"/>
      <c r="L180" s="160"/>
      <c r="M180" s="160"/>
      <c r="N180" s="160"/>
      <c r="O180" s="160"/>
      <c r="P180" s="160"/>
      <c r="Q180" s="160"/>
      <c r="R180" s="160"/>
      <c r="S180" s="161"/>
    </row>
    <row r="181" spans="1:19" s="51" customFormat="1" ht="15.75" hidden="1">
      <c r="A181" s="42" t="s">
        <v>76</v>
      </c>
      <c r="B181" s="22" t="s">
        <v>50</v>
      </c>
      <c r="C181" s="33" t="s">
        <v>83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160">
        <v>0</v>
      </c>
      <c r="J181" s="134"/>
      <c r="K181" s="160"/>
      <c r="L181" s="160"/>
      <c r="M181" s="160"/>
      <c r="N181" s="160"/>
      <c r="O181" s="160"/>
      <c r="P181" s="160"/>
      <c r="Q181" s="160"/>
      <c r="R181" s="160"/>
      <c r="S181" s="161"/>
    </row>
    <row r="182" spans="1:19" s="52" customFormat="1" ht="16.5" customHeight="1" hidden="1">
      <c r="A182" s="239" t="s">
        <v>77</v>
      </c>
      <c r="B182" s="240"/>
      <c r="C182" s="240"/>
      <c r="D182" s="27">
        <f aca="true" t="shared" si="71" ref="D182:S182">SUM(D179:D181)</f>
        <v>0</v>
      </c>
      <c r="E182" s="27">
        <f t="shared" si="71"/>
        <v>0</v>
      </c>
      <c r="F182" s="27">
        <f t="shared" si="71"/>
        <v>0</v>
      </c>
      <c r="G182" s="27">
        <f t="shared" si="71"/>
        <v>0</v>
      </c>
      <c r="H182" s="27">
        <f t="shared" si="71"/>
        <v>0</v>
      </c>
      <c r="I182" s="154">
        <f t="shared" si="71"/>
        <v>0</v>
      </c>
      <c r="J182" s="136">
        <f t="shared" si="71"/>
        <v>0</v>
      </c>
      <c r="K182" s="154">
        <f t="shared" si="71"/>
        <v>0</v>
      </c>
      <c r="L182" s="154">
        <f t="shared" si="71"/>
        <v>0</v>
      </c>
      <c r="M182" s="154">
        <f t="shared" si="71"/>
        <v>0</v>
      </c>
      <c r="N182" s="154">
        <f t="shared" si="71"/>
        <v>0</v>
      </c>
      <c r="O182" s="154">
        <f t="shared" si="71"/>
        <v>0</v>
      </c>
      <c r="P182" s="154">
        <f t="shared" si="71"/>
        <v>0</v>
      </c>
      <c r="Q182" s="154">
        <f t="shared" si="71"/>
        <v>0</v>
      </c>
      <c r="R182" s="154">
        <f t="shared" si="71"/>
        <v>0</v>
      </c>
      <c r="S182" s="155">
        <f t="shared" si="71"/>
        <v>0</v>
      </c>
    </row>
    <row r="183" spans="1:19" ht="21.75" customHeight="1" hidden="1">
      <c r="A183" s="256" t="s">
        <v>110</v>
      </c>
      <c r="B183" s="257"/>
      <c r="C183" s="257"/>
      <c r="D183" s="49"/>
      <c r="E183" s="49"/>
      <c r="F183" s="49"/>
      <c r="G183" s="49"/>
      <c r="H183" s="49"/>
      <c r="I183" s="166"/>
      <c r="J183" s="138"/>
      <c r="K183" s="166"/>
      <c r="L183" s="166"/>
      <c r="M183" s="166"/>
      <c r="N183" s="166"/>
      <c r="O183" s="166"/>
      <c r="P183" s="166"/>
      <c r="Q183" s="166"/>
      <c r="R183" s="166"/>
      <c r="S183" s="167"/>
    </row>
    <row r="184" spans="1:19" s="10" customFormat="1" ht="15" customHeight="1" hidden="1">
      <c r="A184" s="42" t="s">
        <v>38</v>
      </c>
      <c r="B184" s="22" t="s">
        <v>80</v>
      </c>
      <c r="C184" s="56" t="s">
        <v>2</v>
      </c>
      <c r="D184" s="23"/>
      <c r="E184" s="23"/>
      <c r="F184" s="23"/>
      <c r="G184" s="23"/>
      <c r="H184" s="23"/>
      <c r="I184" s="160"/>
      <c r="J184" s="134">
        <f aca="true" t="shared" si="72" ref="J184:J189">SUM(K184:S184)</f>
        <v>0</v>
      </c>
      <c r="K184" s="160"/>
      <c r="L184" s="160"/>
      <c r="M184" s="160"/>
      <c r="N184" s="160"/>
      <c r="O184" s="160"/>
      <c r="P184" s="160"/>
      <c r="Q184" s="160"/>
      <c r="R184" s="160"/>
      <c r="S184" s="161"/>
    </row>
    <row r="185" spans="1:19" s="10" customFormat="1" ht="15" customHeight="1" hidden="1">
      <c r="A185" s="42" t="s">
        <v>38</v>
      </c>
      <c r="B185" s="22" t="s">
        <v>81</v>
      </c>
      <c r="C185" s="56" t="s">
        <v>6</v>
      </c>
      <c r="D185" s="23">
        <v>0</v>
      </c>
      <c r="E185" s="115">
        <v>0</v>
      </c>
      <c r="F185" s="115">
        <v>0</v>
      </c>
      <c r="G185" s="23">
        <f>SUM(D185:F185)</f>
        <v>0</v>
      </c>
      <c r="H185" s="115"/>
      <c r="I185" s="160">
        <v>0</v>
      </c>
      <c r="J185" s="134">
        <f t="shared" si="72"/>
        <v>0</v>
      </c>
      <c r="K185" s="160"/>
      <c r="L185" s="160"/>
      <c r="M185" s="160"/>
      <c r="N185" s="160"/>
      <c r="O185" s="160"/>
      <c r="P185" s="160"/>
      <c r="Q185" s="160"/>
      <c r="R185" s="160"/>
      <c r="S185" s="161"/>
    </row>
    <row r="186" spans="1:19" s="10" customFormat="1" ht="15" customHeight="1" hidden="1">
      <c r="A186" s="42" t="s">
        <v>38</v>
      </c>
      <c r="B186" s="22" t="s">
        <v>48</v>
      </c>
      <c r="C186" s="56" t="s">
        <v>10</v>
      </c>
      <c r="D186" s="23">
        <v>0</v>
      </c>
      <c r="E186" s="115"/>
      <c r="F186" s="115"/>
      <c r="G186" s="23">
        <f>SUM(D186:F186)</f>
        <v>0</v>
      </c>
      <c r="H186" s="115"/>
      <c r="I186" s="160"/>
      <c r="J186" s="134">
        <f t="shared" si="72"/>
        <v>0</v>
      </c>
      <c r="K186" s="160"/>
      <c r="L186" s="160"/>
      <c r="M186" s="160"/>
      <c r="N186" s="160"/>
      <c r="O186" s="160"/>
      <c r="P186" s="160"/>
      <c r="Q186" s="160"/>
      <c r="R186" s="160"/>
      <c r="S186" s="161"/>
    </row>
    <row r="187" spans="1:19" s="10" customFormat="1" ht="15" customHeight="1" hidden="1">
      <c r="A187" s="42" t="s">
        <v>38</v>
      </c>
      <c r="B187" s="22" t="s">
        <v>37</v>
      </c>
      <c r="C187" s="33" t="s">
        <v>12</v>
      </c>
      <c r="D187" s="23">
        <v>0</v>
      </c>
      <c r="E187" s="115"/>
      <c r="F187" s="115"/>
      <c r="G187" s="23">
        <f>SUM(D187:F187)</f>
        <v>0</v>
      </c>
      <c r="H187" s="115"/>
      <c r="I187" s="160"/>
      <c r="J187" s="134">
        <f t="shared" si="72"/>
        <v>0</v>
      </c>
      <c r="K187" s="160"/>
      <c r="L187" s="160"/>
      <c r="M187" s="160"/>
      <c r="N187" s="160"/>
      <c r="O187" s="160"/>
      <c r="P187" s="160"/>
      <c r="Q187" s="160"/>
      <c r="R187" s="160"/>
      <c r="S187" s="161"/>
    </row>
    <row r="188" spans="1:19" s="10" customFormat="1" ht="15" customHeight="1" hidden="1">
      <c r="A188" s="42" t="s">
        <v>38</v>
      </c>
      <c r="B188" s="22" t="s">
        <v>50</v>
      </c>
      <c r="C188" s="9" t="s">
        <v>14</v>
      </c>
      <c r="D188" s="23"/>
      <c r="E188" s="115"/>
      <c r="F188" s="115"/>
      <c r="G188" s="23"/>
      <c r="H188" s="115"/>
      <c r="I188" s="160"/>
      <c r="J188" s="134">
        <f t="shared" si="72"/>
        <v>0</v>
      </c>
      <c r="K188" s="160"/>
      <c r="L188" s="160"/>
      <c r="M188" s="160"/>
      <c r="N188" s="160"/>
      <c r="O188" s="160"/>
      <c r="P188" s="160"/>
      <c r="Q188" s="160"/>
      <c r="R188" s="160"/>
      <c r="S188" s="161"/>
    </row>
    <row r="189" spans="1:19" s="10" customFormat="1" ht="15" customHeight="1" hidden="1">
      <c r="A189" s="42" t="s">
        <v>38</v>
      </c>
      <c r="B189" s="22" t="s">
        <v>55</v>
      </c>
      <c r="C189" s="9" t="s">
        <v>15</v>
      </c>
      <c r="D189" s="23"/>
      <c r="E189" s="115"/>
      <c r="F189" s="115"/>
      <c r="G189" s="23"/>
      <c r="H189" s="115"/>
      <c r="I189" s="160">
        <v>0</v>
      </c>
      <c r="J189" s="134">
        <f t="shared" si="72"/>
        <v>0</v>
      </c>
      <c r="K189" s="160"/>
      <c r="L189" s="160"/>
      <c r="M189" s="160"/>
      <c r="N189" s="160"/>
      <c r="O189" s="160"/>
      <c r="P189" s="160"/>
      <c r="Q189" s="160"/>
      <c r="R189" s="160"/>
      <c r="S189" s="161"/>
    </row>
    <row r="190" spans="1:19" s="29" customFormat="1" ht="18.75" customHeight="1" hidden="1">
      <c r="A190" s="239" t="s">
        <v>39</v>
      </c>
      <c r="B190" s="240"/>
      <c r="C190" s="240"/>
      <c r="D190" s="26">
        <f aca="true" t="shared" si="73" ref="D190:S190">SUM(D184:D189)</f>
        <v>0</v>
      </c>
      <c r="E190" s="26">
        <f t="shared" si="73"/>
        <v>0</v>
      </c>
      <c r="F190" s="26">
        <f t="shared" si="73"/>
        <v>0</v>
      </c>
      <c r="G190" s="26">
        <f t="shared" si="73"/>
        <v>0</v>
      </c>
      <c r="H190" s="26">
        <f t="shared" si="73"/>
        <v>0</v>
      </c>
      <c r="I190" s="154">
        <f>SUM(I184:I189)</f>
        <v>0</v>
      </c>
      <c r="J190" s="136">
        <f t="shared" si="73"/>
        <v>0</v>
      </c>
      <c r="K190" s="154">
        <f t="shared" si="73"/>
        <v>0</v>
      </c>
      <c r="L190" s="154">
        <f t="shared" si="73"/>
        <v>0</v>
      </c>
      <c r="M190" s="154">
        <f t="shared" si="73"/>
        <v>0</v>
      </c>
      <c r="N190" s="154">
        <f t="shared" si="73"/>
        <v>0</v>
      </c>
      <c r="O190" s="154">
        <f t="shared" si="73"/>
        <v>0</v>
      </c>
      <c r="P190" s="154">
        <f t="shared" si="73"/>
        <v>0</v>
      </c>
      <c r="Q190" s="154">
        <f t="shared" si="73"/>
        <v>0</v>
      </c>
      <c r="R190" s="154">
        <f t="shared" si="73"/>
        <v>0</v>
      </c>
      <c r="S190" s="155">
        <f t="shared" si="73"/>
        <v>0</v>
      </c>
    </row>
    <row r="191" spans="1:19" s="10" customFormat="1" ht="34.5" customHeight="1">
      <c r="A191" s="251" t="s">
        <v>70</v>
      </c>
      <c r="B191" s="252"/>
      <c r="C191" s="253"/>
      <c r="D191" s="15"/>
      <c r="E191" s="15"/>
      <c r="F191" s="15"/>
      <c r="G191" s="15"/>
      <c r="H191" s="15"/>
      <c r="I191" s="156"/>
      <c r="J191" s="134"/>
      <c r="K191" s="156"/>
      <c r="L191" s="156"/>
      <c r="M191" s="156"/>
      <c r="N191" s="156"/>
      <c r="O191" s="156"/>
      <c r="P191" s="156"/>
      <c r="Q191" s="156"/>
      <c r="R191" s="156"/>
      <c r="S191" s="157"/>
    </row>
    <row r="192" spans="1:19" s="10" customFormat="1" ht="38.25" customHeight="1">
      <c r="A192" s="40" t="s">
        <v>71</v>
      </c>
      <c r="B192" s="5">
        <v>210</v>
      </c>
      <c r="C192" s="57" t="s">
        <v>30</v>
      </c>
      <c r="D192" s="20">
        <f aca="true" t="shared" si="74" ref="D192:S192">SUM(D193,D197,D196)</f>
        <v>599</v>
      </c>
      <c r="E192" s="20">
        <f t="shared" si="74"/>
        <v>0</v>
      </c>
      <c r="F192" s="20">
        <f t="shared" si="74"/>
        <v>0</v>
      </c>
      <c r="G192" s="20">
        <f t="shared" si="74"/>
        <v>599</v>
      </c>
      <c r="H192" s="20">
        <f t="shared" si="74"/>
        <v>0</v>
      </c>
      <c r="I192" s="158">
        <f>SUM(I193,I197,I196)</f>
        <v>2086</v>
      </c>
      <c r="J192" s="133">
        <f t="shared" si="74"/>
        <v>786</v>
      </c>
      <c r="K192" s="158">
        <f t="shared" si="74"/>
        <v>1</v>
      </c>
      <c r="L192" s="158">
        <f t="shared" si="74"/>
        <v>235</v>
      </c>
      <c r="M192" s="158">
        <f t="shared" si="74"/>
        <v>345</v>
      </c>
      <c r="N192" s="158">
        <f t="shared" si="74"/>
        <v>205</v>
      </c>
      <c r="O192" s="158">
        <f t="shared" si="74"/>
        <v>0</v>
      </c>
      <c r="P192" s="158">
        <f t="shared" si="74"/>
        <v>0</v>
      </c>
      <c r="Q192" s="158">
        <f t="shared" si="74"/>
        <v>0</v>
      </c>
      <c r="R192" s="158">
        <f t="shared" si="74"/>
        <v>0</v>
      </c>
      <c r="S192" s="159">
        <f t="shared" si="74"/>
        <v>0</v>
      </c>
    </row>
    <row r="193" spans="1:19" s="7" customFormat="1" ht="15.75">
      <c r="A193" s="40" t="s">
        <v>71</v>
      </c>
      <c r="B193" s="5">
        <v>211</v>
      </c>
      <c r="C193" s="57" t="s">
        <v>140</v>
      </c>
      <c r="D193" s="83">
        <f>SUM(D194:D195)</f>
        <v>460</v>
      </c>
      <c r="E193" s="83">
        <f aca="true" t="shared" si="75" ref="E193:S193">SUM(E194:E195)</f>
        <v>0</v>
      </c>
      <c r="F193" s="83">
        <f t="shared" si="75"/>
        <v>0</v>
      </c>
      <c r="G193" s="83">
        <f t="shared" si="75"/>
        <v>460</v>
      </c>
      <c r="H193" s="83">
        <f t="shared" si="75"/>
        <v>0</v>
      </c>
      <c r="I193" s="168">
        <f t="shared" si="75"/>
        <v>1584</v>
      </c>
      <c r="J193" s="139">
        <f t="shared" si="75"/>
        <v>680</v>
      </c>
      <c r="K193" s="168">
        <f t="shared" si="75"/>
        <v>0</v>
      </c>
      <c r="L193" s="168">
        <f t="shared" si="75"/>
        <v>200</v>
      </c>
      <c r="M193" s="168">
        <f t="shared" si="75"/>
        <v>300</v>
      </c>
      <c r="N193" s="168">
        <f t="shared" si="75"/>
        <v>180</v>
      </c>
      <c r="O193" s="168">
        <f t="shared" si="75"/>
        <v>0</v>
      </c>
      <c r="P193" s="168">
        <f t="shared" si="75"/>
        <v>0</v>
      </c>
      <c r="Q193" s="168">
        <f t="shared" si="75"/>
        <v>0</v>
      </c>
      <c r="R193" s="168">
        <f t="shared" si="75"/>
        <v>0</v>
      </c>
      <c r="S193" s="169">
        <f t="shared" si="75"/>
        <v>0</v>
      </c>
    </row>
    <row r="194" spans="1:19" s="95" customFormat="1" ht="15.75">
      <c r="A194" s="92" t="s">
        <v>102</v>
      </c>
      <c r="B194" s="93">
        <v>211</v>
      </c>
      <c r="C194" s="213" t="s">
        <v>180</v>
      </c>
      <c r="D194" s="97">
        <v>460</v>
      </c>
      <c r="E194" s="193"/>
      <c r="F194" s="193"/>
      <c r="G194" s="99">
        <f>SUM(D194:F194)</f>
        <v>460</v>
      </c>
      <c r="H194" s="195"/>
      <c r="I194" s="229">
        <v>1197</v>
      </c>
      <c r="J194" s="129">
        <f>SUM(K194:S194)</f>
        <v>480</v>
      </c>
      <c r="K194" s="127"/>
      <c r="L194" s="127"/>
      <c r="M194" s="127">
        <v>300</v>
      </c>
      <c r="N194" s="127">
        <v>180</v>
      </c>
      <c r="O194" s="127"/>
      <c r="P194" s="127"/>
      <c r="Q194" s="127"/>
      <c r="R194" s="127"/>
      <c r="S194" s="149"/>
    </row>
    <row r="195" spans="1:19" s="95" customFormat="1" ht="15.75">
      <c r="A195" s="92" t="s">
        <v>102</v>
      </c>
      <c r="B195" s="93">
        <v>211</v>
      </c>
      <c r="C195" s="213" t="s">
        <v>181</v>
      </c>
      <c r="D195" s="98"/>
      <c r="E195" s="193"/>
      <c r="F195" s="193"/>
      <c r="G195" s="94">
        <f>SUM(D195:F195)</f>
        <v>0</v>
      </c>
      <c r="H195" s="195"/>
      <c r="I195" s="229">
        <v>387</v>
      </c>
      <c r="J195" s="129">
        <f>SUM(K195:S195)</f>
        <v>200</v>
      </c>
      <c r="K195" s="127"/>
      <c r="L195" s="127">
        <v>200</v>
      </c>
      <c r="M195" s="127"/>
      <c r="N195" s="127"/>
      <c r="O195" s="127"/>
      <c r="P195" s="127"/>
      <c r="Q195" s="127"/>
      <c r="R195" s="127"/>
      <c r="S195" s="149"/>
    </row>
    <row r="196" spans="1:19" s="10" customFormat="1" ht="15.75">
      <c r="A196" s="38" t="s">
        <v>71</v>
      </c>
      <c r="B196" s="8">
        <v>212</v>
      </c>
      <c r="C196" s="56" t="s">
        <v>2</v>
      </c>
      <c r="D196" s="82">
        <v>0</v>
      </c>
      <c r="E196" s="194"/>
      <c r="F196" s="194"/>
      <c r="G196" s="23">
        <f>SUM(D196:F196)</f>
        <v>0</v>
      </c>
      <c r="H196" s="189"/>
      <c r="I196" s="143">
        <v>24</v>
      </c>
      <c r="J196" s="134">
        <f aca="true" t="shared" si="76" ref="J196:J209">SUM(K196:S196)</f>
        <v>1</v>
      </c>
      <c r="K196" s="143">
        <v>1</v>
      </c>
      <c r="L196" s="143"/>
      <c r="M196" s="143"/>
      <c r="N196" s="143"/>
      <c r="O196" s="143"/>
      <c r="P196" s="143"/>
      <c r="Q196" s="143"/>
      <c r="R196" s="143"/>
      <c r="S196" s="144"/>
    </row>
    <row r="197" spans="1:19" s="7" customFormat="1" ht="15.75">
      <c r="A197" s="40" t="s">
        <v>71</v>
      </c>
      <c r="B197" s="5">
        <v>213</v>
      </c>
      <c r="C197" s="57" t="s">
        <v>139</v>
      </c>
      <c r="D197" s="83">
        <f>SUM(D198:D199)</f>
        <v>139</v>
      </c>
      <c r="E197" s="83">
        <f aca="true" t="shared" si="77" ref="E197:S197">SUM(E198:E199)</f>
        <v>0</v>
      </c>
      <c r="F197" s="83">
        <f t="shared" si="77"/>
        <v>0</v>
      </c>
      <c r="G197" s="83">
        <f t="shared" si="77"/>
        <v>139</v>
      </c>
      <c r="H197" s="83">
        <f t="shared" si="77"/>
        <v>0</v>
      </c>
      <c r="I197" s="168">
        <f t="shared" si="77"/>
        <v>478</v>
      </c>
      <c r="J197" s="139">
        <f t="shared" si="77"/>
        <v>105</v>
      </c>
      <c r="K197" s="168">
        <f t="shared" si="77"/>
        <v>0</v>
      </c>
      <c r="L197" s="168">
        <f t="shared" si="77"/>
        <v>35</v>
      </c>
      <c r="M197" s="168">
        <f t="shared" si="77"/>
        <v>45</v>
      </c>
      <c r="N197" s="168">
        <f t="shared" si="77"/>
        <v>25</v>
      </c>
      <c r="O197" s="168">
        <f t="shared" si="77"/>
        <v>0</v>
      </c>
      <c r="P197" s="168">
        <f t="shared" si="77"/>
        <v>0</v>
      </c>
      <c r="Q197" s="168">
        <f t="shared" si="77"/>
        <v>0</v>
      </c>
      <c r="R197" s="168">
        <f t="shared" si="77"/>
        <v>0</v>
      </c>
      <c r="S197" s="169">
        <f t="shared" si="77"/>
        <v>0</v>
      </c>
    </row>
    <row r="198" spans="1:19" s="95" customFormat="1" ht="15.75">
      <c r="A198" s="92" t="s">
        <v>102</v>
      </c>
      <c r="B198" s="93">
        <v>213</v>
      </c>
      <c r="C198" s="213" t="s">
        <v>182</v>
      </c>
      <c r="D198" s="97">
        <v>139</v>
      </c>
      <c r="E198" s="196"/>
      <c r="F198" s="196"/>
      <c r="G198" s="99">
        <f>SUM(D198:F198)</f>
        <v>139</v>
      </c>
      <c r="H198" s="195"/>
      <c r="I198" s="127">
        <v>361</v>
      </c>
      <c r="J198" s="129">
        <f>SUM(K198:S198)</f>
        <v>70</v>
      </c>
      <c r="K198" s="127"/>
      <c r="L198" s="127"/>
      <c r="M198" s="127">
        <v>45</v>
      </c>
      <c r="N198" s="127">
        <v>25</v>
      </c>
      <c r="O198" s="127"/>
      <c r="P198" s="127"/>
      <c r="Q198" s="127"/>
      <c r="R198" s="127"/>
      <c r="S198" s="149"/>
    </row>
    <row r="199" spans="1:19" s="95" customFormat="1" ht="15.75">
      <c r="A199" s="92" t="s">
        <v>102</v>
      </c>
      <c r="B199" s="93">
        <v>213</v>
      </c>
      <c r="C199" s="213" t="s">
        <v>183</v>
      </c>
      <c r="D199" s="98"/>
      <c r="E199" s="193"/>
      <c r="F199" s="193"/>
      <c r="G199" s="94">
        <f>SUM(D199:F199)</f>
        <v>0</v>
      </c>
      <c r="H199" s="195"/>
      <c r="I199" s="127">
        <v>117</v>
      </c>
      <c r="J199" s="129">
        <f>SUM(K199:S199)</f>
        <v>35</v>
      </c>
      <c r="K199" s="127"/>
      <c r="L199" s="127">
        <v>35</v>
      </c>
      <c r="M199" s="127"/>
      <c r="N199" s="127"/>
      <c r="O199" s="127"/>
      <c r="P199" s="127"/>
      <c r="Q199" s="127"/>
      <c r="R199" s="127"/>
      <c r="S199" s="149"/>
    </row>
    <row r="200" spans="1:19" s="10" customFormat="1" ht="15.75">
      <c r="A200" s="40" t="s">
        <v>71</v>
      </c>
      <c r="B200" s="5">
        <v>220</v>
      </c>
      <c r="C200" s="57" t="s">
        <v>4</v>
      </c>
      <c r="D200" s="83">
        <f aca="true" t="shared" si="78" ref="D200:S200">SUM(D201:D206)</f>
        <v>54</v>
      </c>
      <c r="E200" s="83">
        <f t="shared" si="78"/>
        <v>0</v>
      </c>
      <c r="F200" s="83">
        <f t="shared" si="78"/>
        <v>0</v>
      </c>
      <c r="G200" s="83">
        <f t="shared" si="78"/>
        <v>54</v>
      </c>
      <c r="H200" s="6">
        <f t="shared" si="78"/>
        <v>0</v>
      </c>
      <c r="I200" s="141">
        <f t="shared" si="78"/>
        <v>102</v>
      </c>
      <c r="J200" s="133">
        <f t="shared" si="78"/>
        <v>33</v>
      </c>
      <c r="K200" s="141">
        <f t="shared" si="78"/>
        <v>33</v>
      </c>
      <c r="L200" s="141">
        <f>SUM(L201:L206)</f>
        <v>0</v>
      </c>
      <c r="M200" s="141">
        <f t="shared" si="78"/>
        <v>0</v>
      </c>
      <c r="N200" s="141">
        <f>SUM(N201:N206)</f>
        <v>0</v>
      </c>
      <c r="O200" s="141">
        <f t="shared" si="78"/>
        <v>0</v>
      </c>
      <c r="P200" s="141">
        <f t="shared" si="78"/>
        <v>0</v>
      </c>
      <c r="Q200" s="141">
        <f t="shared" si="78"/>
        <v>0</v>
      </c>
      <c r="R200" s="141">
        <f>SUM(R201:R206)</f>
        <v>0</v>
      </c>
      <c r="S200" s="142">
        <f t="shared" si="78"/>
        <v>0</v>
      </c>
    </row>
    <row r="201" spans="1:19" s="10" customFormat="1" ht="15.75">
      <c r="A201" s="38" t="s">
        <v>71</v>
      </c>
      <c r="B201" s="8">
        <v>221</v>
      </c>
      <c r="C201" s="56" t="s">
        <v>5</v>
      </c>
      <c r="D201" s="82">
        <v>0</v>
      </c>
      <c r="E201" s="82"/>
      <c r="F201" s="82"/>
      <c r="G201" s="23">
        <f aca="true" t="shared" si="79" ref="G201:G207">SUM(D201:F201)</f>
        <v>0</v>
      </c>
      <c r="H201" s="9"/>
      <c r="I201" s="143"/>
      <c r="J201" s="134">
        <f t="shared" si="76"/>
        <v>0</v>
      </c>
      <c r="K201" s="143"/>
      <c r="L201" s="143"/>
      <c r="M201" s="143"/>
      <c r="N201" s="143"/>
      <c r="O201" s="143"/>
      <c r="P201" s="143"/>
      <c r="Q201" s="143"/>
      <c r="R201" s="143"/>
      <c r="S201" s="144"/>
    </row>
    <row r="202" spans="1:19" s="10" customFormat="1" ht="15.75">
      <c r="A202" s="38" t="s">
        <v>71</v>
      </c>
      <c r="B202" s="8">
        <v>222</v>
      </c>
      <c r="C202" s="56" t="s">
        <v>6</v>
      </c>
      <c r="D202" s="82">
        <v>2</v>
      </c>
      <c r="E202" s="194"/>
      <c r="F202" s="194"/>
      <c r="G202" s="23">
        <f t="shared" si="79"/>
        <v>2</v>
      </c>
      <c r="H202" s="189"/>
      <c r="I202" s="143"/>
      <c r="J202" s="134">
        <f t="shared" si="76"/>
        <v>1</v>
      </c>
      <c r="K202" s="143">
        <v>1</v>
      </c>
      <c r="L202" s="143"/>
      <c r="M202" s="143"/>
      <c r="N202" s="143"/>
      <c r="O202" s="143"/>
      <c r="P202" s="143"/>
      <c r="Q202" s="143"/>
      <c r="R202" s="143"/>
      <c r="S202" s="144"/>
    </row>
    <row r="203" spans="1:19" s="10" customFormat="1" ht="15.75">
      <c r="A203" s="38" t="s">
        <v>71</v>
      </c>
      <c r="B203" s="8">
        <v>223</v>
      </c>
      <c r="C203" s="56" t="s">
        <v>7</v>
      </c>
      <c r="D203" s="82">
        <v>40</v>
      </c>
      <c r="E203" s="194"/>
      <c r="F203" s="194"/>
      <c r="G203" s="23">
        <f t="shared" si="79"/>
        <v>40</v>
      </c>
      <c r="H203" s="189"/>
      <c r="I203" s="143">
        <v>60</v>
      </c>
      <c r="J203" s="134">
        <f t="shared" si="76"/>
        <v>30</v>
      </c>
      <c r="K203" s="143">
        <v>30</v>
      </c>
      <c r="L203" s="143"/>
      <c r="M203" s="143"/>
      <c r="N203" s="143"/>
      <c r="O203" s="143"/>
      <c r="P203" s="143"/>
      <c r="Q203" s="143"/>
      <c r="R203" s="143"/>
      <c r="S203" s="144"/>
    </row>
    <row r="204" spans="1:19" s="10" customFormat="1" ht="15.75" hidden="1">
      <c r="A204" s="38" t="s">
        <v>71</v>
      </c>
      <c r="B204" s="8">
        <v>224</v>
      </c>
      <c r="C204" s="56" t="s">
        <v>8</v>
      </c>
      <c r="D204" s="9">
        <v>0</v>
      </c>
      <c r="E204" s="189"/>
      <c r="F204" s="189"/>
      <c r="G204" s="23">
        <f t="shared" si="79"/>
        <v>0</v>
      </c>
      <c r="H204" s="189"/>
      <c r="I204" s="143"/>
      <c r="J204" s="134">
        <f t="shared" si="76"/>
        <v>0</v>
      </c>
      <c r="K204" s="143"/>
      <c r="L204" s="143"/>
      <c r="M204" s="143"/>
      <c r="N204" s="143"/>
      <c r="O204" s="143"/>
      <c r="P204" s="143"/>
      <c r="Q204" s="143"/>
      <c r="R204" s="143"/>
      <c r="S204" s="144"/>
    </row>
    <row r="205" spans="1:19" s="10" customFormat="1" ht="15.75">
      <c r="A205" s="38" t="s">
        <v>71</v>
      </c>
      <c r="B205" s="8">
        <v>225</v>
      </c>
      <c r="C205" s="56" t="s">
        <v>9</v>
      </c>
      <c r="D205" s="9">
        <v>0</v>
      </c>
      <c r="E205" s="189"/>
      <c r="F205" s="189"/>
      <c r="G205" s="23">
        <f t="shared" si="79"/>
        <v>0</v>
      </c>
      <c r="H205" s="189"/>
      <c r="I205" s="143">
        <v>14</v>
      </c>
      <c r="J205" s="134">
        <f t="shared" si="76"/>
        <v>1</v>
      </c>
      <c r="K205" s="143">
        <v>1</v>
      </c>
      <c r="L205" s="143"/>
      <c r="M205" s="143"/>
      <c r="N205" s="143"/>
      <c r="O205" s="143"/>
      <c r="P205" s="143"/>
      <c r="Q205" s="143"/>
      <c r="R205" s="143"/>
      <c r="S205" s="144"/>
    </row>
    <row r="206" spans="1:19" s="10" customFormat="1" ht="15.75">
      <c r="A206" s="38" t="s">
        <v>71</v>
      </c>
      <c r="B206" s="8">
        <v>226</v>
      </c>
      <c r="C206" s="56" t="s">
        <v>10</v>
      </c>
      <c r="D206" s="9">
        <v>12</v>
      </c>
      <c r="E206" s="189"/>
      <c r="F206" s="189"/>
      <c r="G206" s="23">
        <f t="shared" si="79"/>
        <v>12</v>
      </c>
      <c r="H206" s="189"/>
      <c r="I206" s="143">
        <v>28</v>
      </c>
      <c r="J206" s="134">
        <f t="shared" si="76"/>
        <v>1</v>
      </c>
      <c r="K206" s="143">
        <v>1</v>
      </c>
      <c r="L206" s="143"/>
      <c r="M206" s="143"/>
      <c r="N206" s="143"/>
      <c r="O206" s="143"/>
      <c r="P206" s="143"/>
      <c r="Q206" s="143"/>
      <c r="R206" s="143"/>
      <c r="S206" s="144"/>
    </row>
    <row r="207" spans="1:19" s="7" customFormat="1" ht="15.75">
      <c r="A207" s="40" t="s">
        <v>71</v>
      </c>
      <c r="B207" s="5">
        <v>290</v>
      </c>
      <c r="C207" s="57" t="s">
        <v>12</v>
      </c>
      <c r="D207" s="6">
        <v>30</v>
      </c>
      <c r="E207" s="185"/>
      <c r="F207" s="185"/>
      <c r="G207" s="23">
        <f t="shared" si="79"/>
        <v>30</v>
      </c>
      <c r="H207" s="185"/>
      <c r="I207" s="141">
        <v>43</v>
      </c>
      <c r="J207" s="133">
        <f t="shared" si="76"/>
        <v>15</v>
      </c>
      <c r="K207" s="141">
        <v>15</v>
      </c>
      <c r="L207" s="141"/>
      <c r="M207" s="141"/>
      <c r="N207" s="141"/>
      <c r="O207" s="141"/>
      <c r="P207" s="141"/>
      <c r="Q207" s="141"/>
      <c r="R207" s="141"/>
      <c r="S207" s="142"/>
    </row>
    <row r="208" spans="1:19" s="7" customFormat="1" ht="15.75">
      <c r="A208" s="40" t="s">
        <v>71</v>
      </c>
      <c r="B208" s="5">
        <v>300</v>
      </c>
      <c r="C208" s="57" t="s">
        <v>13</v>
      </c>
      <c r="D208" s="6">
        <f>SUM(D209:D210)</f>
        <v>28</v>
      </c>
      <c r="E208" s="6">
        <f>SUM(E209:E210)</f>
        <v>0</v>
      </c>
      <c r="F208" s="6">
        <f>SUM(F209:F210)</f>
        <v>0</v>
      </c>
      <c r="G208" s="6">
        <f aca="true" t="shared" si="80" ref="G208:S208">SUM(G209:G210)</f>
        <v>28</v>
      </c>
      <c r="H208" s="6">
        <f>SUM(H209:H210)</f>
        <v>0</v>
      </c>
      <c r="I208" s="141">
        <f t="shared" si="80"/>
        <v>109</v>
      </c>
      <c r="J208" s="133">
        <f t="shared" si="80"/>
        <v>2</v>
      </c>
      <c r="K208" s="141">
        <f t="shared" si="80"/>
        <v>2</v>
      </c>
      <c r="L208" s="141">
        <f t="shared" si="80"/>
        <v>0</v>
      </c>
      <c r="M208" s="141">
        <f t="shared" si="80"/>
        <v>0</v>
      </c>
      <c r="N208" s="141">
        <f t="shared" si="80"/>
        <v>0</v>
      </c>
      <c r="O208" s="141">
        <f t="shared" si="80"/>
        <v>0</v>
      </c>
      <c r="P208" s="141">
        <f t="shared" si="80"/>
        <v>0</v>
      </c>
      <c r="Q208" s="141">
        <f t="shared" si="80"/>
        <v>0</v>
      </c>
      <c r="R208" s="141">
        <f t="shared" si="80"/>
        <v>0</v>
      </c>
      <c r="S208" s="142">
        <f t="shared" si="80"/>
        <v>0</v>
      </c>
    </row>
    <row r="209" spans="1:19" s="10" customFormat="1" ht="15.75">
      <c r="A209" s="38" t="s">
        <v>71</v>
      </c>
      <c r="B209" s="8">
        <v>310</v>
      </c>
      <c r="C209" s="56" t="s">
        <v>14</v>
      </c>
      <c r="D209" s="9">
        <v>4</v>
      </c>
      <c r="E209" s="189"/>
      <c r="F209" s="189"/>
      <c r="G209" s="23">
        <f>SUM(D209:F209)</f>
        <v>4</v>
      </c>
      <c r="H209" s="189"/>
      <c r="I209" s="143">
        <v>66</v>
      </c>
      <c r="J209" s="134">
        <f t="shared" si="76"/>
        <v>1</v>
      </c>
      <c r="K209" s="143">
        <v>1</v>
      </c>
      <c r="L209" s="143"/>
      <c r="M209" s="143"/>
      <c r="N209" s="143"/>
      <c r="O209" s="143"/>
      <c r="P209" s="143"/>
      <c r="Q209" s="143"/>
      <c r="R209" s="143"/>
      <c r="S209" s="144"/>
    </row>
    <row r="210" spans="1:19" s="10" customFormat="1" ht="15.75">
      <c r="A210" s="38" t="s">
        <v>71</v>
      </c>
      <c r="B210" s="8">
        <v>340</v>
      </c>
      <c r="C210" s="56" t="s">
        <v>15</v>
      </c>
      <c r="D210" s="9">
        <v>24</v>
      </c>
      <c r="E210" s="189"/>
      <c r="F210" s="189"/>
      <c r="G210" s="23">
        <f>SUM(D210:F210)</f>
        <v>24</v>
      </c>
      <c r="H210" s="189"/>
      <c r="I210" s="143">
        <v>43</v>
      </c>
      <c r="J210" s="134">
        <f>SUM(K210:S210)</f>
        <v>1</v>
      </c>
      <c r="K210" s="143">
        <v>1</v>
      </c>
      <c r="L210" s="143"/>
      <c r="M210" s="143"/>
      <c r="N210" s="143"/>
      <c r="O210" s="143"/>
      <c r="P210" s="143"/>
      <c r="Q210" s="143"/>
      <c r="R210" s="143"/>
      <c r="S210" s="144"/>
    </row>
    <row r="211" spans="1:19" s="29" customFormat="1" ht="15" customHeight="1">
      <c r="A211" s="239" t="s">
        <v>72</v>
      </c>
      <c r="B211" s="240"/>
      <c r="C211" s="240"/>
      <c r="D211" s="27">
        <f aca="true" t="shared" si="81" ref="D211:S211">SUM(D192,D200,D207,D208)</f>
        <v>711</v>
      </c>
      <c r="E211" s="27">
        <f t="shared" si="81"/>
        <v>0</v>
      </c>
      <c r="F211" s="27">
        <f t="shared" si="81"/>
        <v>0</v>
      </c>
      <c r="G211" s="27">
        <f t="shared" si="81"/>
        <v>711</v>
      </c>
      <c r="H211" s="27">
        <f t="shared" si="81"/>
        <v>0</v>
      </c>
      <c r="I211" s="154">
        <f t="shared" si="81"/>
        <v>2340</v>
      </c>
      <c r="J211" s="136">
        <f t="shared" si="81"/>
        <v>836</v>
      </c>
      <c r="K211" s="154">
        <f t="shared" si="81"/>
        <v>51</v>
      </c>
      <c r="L211" s="154">
        <f t="shared" si="81"/>
        <v>235</v>
      </c>
      <c r="M211" s="154">
        <f t="shared" si="81"/>
        <v>345</v>
      </c>
      <c r="N211" s="154">
        <f>SUM(N192,N200,N207,N208)</f>
        <v>205</v>
      </c>
      <c r="O211" s="154">
        <f t="shared" si="81"/>
        <v>0</v>
      </c>
      <c r="P211" s="154">
        <f t="shared" si="81"/>
        <v>0</v>
      </c>
      <c r="Q211" s="154">
        <f t="shared" si="81"/>
        <v>0</v>
      </c>
      <c r="R211" s="154">
        <f>SUM(R192,R200,R207,R208)</f>
        <v>0</v>
      </c>
      <c r="S211" s="155">
        <f t="shared" si="81"/>
        <v>0</v>
      </c>
    </row>
    <row r="212" spans="1:19" ht="33.75" customHeight="1" hidden="1">
      <c r="A212" s="260" t="s">
        <v>41</v>
      </c>
      <c r="B212" s="261"/>
      <c r="C212" s="261"/>
      <c r="D212" s="4"/>
      <c r="E212" s="4"/>
      <c r="F212" s="4"/>
      <c r="G212" s="4"/>
      <c r="H212" s="4"/>
      <c r="I212" s="164"/>
      <c r="J212" s="140"/>
      <c r="K212" s="164"/>
      <c r="L212" s="164"/>
      <c r="M212" s="164"/>
      <c r="N212" s="164"/>
      <c r="O212" s="164"/>
      <c r="P212" s="164"/>
      <c r="Q212" s="164"/>
      <c r="R212" s="164"/>
      <c r="S212" s="165"/>
    </row>
    <row r="213" spans="1:19" s="10" customFormat="1" ht="19.5" customHeight="1" hidden="1">
      <c r="A213" s="40" t="s">
        <v>33</v>
      </c>
      <c r="B213" s="5">
        <v>210</v>
      </c>
      <c r="C213" s="57" t="s">
        <v>30</v>
      </c>
      <c r="D213" s="20">
        <f aca="true" t="shared" si="82" ref="D213:S213">SUM(D214:D216)</f>
        <v>0</v>
      </c>
      <c r="E213" s="20">
        <f t="shared" si="82"/>
        <v>0</v>
      </c>
      <c r="F213" s="20">
        <f t="shared" si="82"/>
        <v>0</v>
      </c>
      <c r="G213" s="20">
        <f t="shared" si="82"/>
        <v>0</v>
      </c>
      <c r="H213" s="20">
        <f t="shared" si="82"/>
        <v>0</v>
      </c>
      <c r="I213" s="158">
        <f t="shared" si="82"/>
        <v>0</v>
      </c>
      <c r="J213" s="133">
        <f t="shared" si="82"/>
        <v>0</v>
      </c>
      <c r="K213" s="158">
        <f t="shared" si="82"/>
        <v>0</v>
      </c>
      <c r="L213" s="158">
        <f t="shared" si="82"/>
        <v>0</v>
      </c>
      <c r="M213" s="158"/>
      <c r="N213" s="158">
        <f>SUM(N214:N216)</f>
        <v>0</v>
      </c>
      <c r="O213" s="158">
        <f t="shared" si="82"/>
        <v>0</v>
      </c>
      <c r="P213" s="158">
        <f t="shared" si="82"/>
        <v>0</v>
      </c>
      <c r="Q213" s="158">
        <f t="shared" si="82"/>
        <v>0</v>
      </c>
      <c r="R213" s="158">
        <f>SUM(R214:R216)</f>
        <v>0</v>
      </c>
      <c r="S213" s="159">
        <f t="shared" si="82"/>
        <v>0</v>
      </c>
    </row>
    <row r="214" spans="1:19" s="10" customFormat="1" ht="15.75" hidden="1">
      <c r="A214" s="38" t="s">
        <v>33</v>
      </c>
      <c r="B214" s="8">
        <v>211</v>
      </c>
      <c r="C214" s="56" t="s">
        <v>1</v>
      </c>
      <c r="D214" s="9"/>
      <c r="E214" s="9"/>
      <c r="F214" s="9"/>
      <c r="G214" s="9"/>
      <c r="H214" s="9"/>
      <c r="I214" s="143"/>
      <c r="J214" s="134"/>
      <c r="K214" s="143"/>
      <c r="L214" s="143"/>
      <c r="M214" s="143"/>
      <c r="N214" s="143"/>
      <c r="O214" s="143"/>
      <c r="P214" s="143"/>
      <c r="Q214" s="143"/>
      <c r="R214" s="143"/>
      <c r="S214" s="144"/>
    </row>
    <row r="215" spans="1:19" s="53" customFormat="1" ht="15.75" customHeight="1" hidden="1">
      <c r="A215" s="38" t="s">
        <v>33</v>
      </c>
      <c r="B215" s="8">
        <v>212</v>
      </c>
      <c r="C215" s="55" t="s">
        <v>2</v>
      </c>
      <c r="D215" s="21"/>
      <c r="E215" s="21"/>
      <c r="F215" s="21"/>
      <c r="G215" s="21"/>
      <c r="H215" s="21"/>
      <c r="I215" s="160"/>
      <c r="J215" s="134"/>
      <c r="K215" s="160"/>
      <c r="L215" s="160"/>
      <c r="M215" s="160"/>
      <c r="N215" s="160"/>
      <c r="O215" s="160"/>
      <c r="P215" s="160"/>
      <c r="Q215" s="160"/>
      <c r="R215" s="160"/>
      <c r="S215" s="161"/>
    </row>
    <row r="216" spans="1:19" s="10" customFormat="1" ht="15.75" hidden="1">
      <c r="A216" s="38" t="s">
        <v>33</v>
      </c>
      <c r="B216" s="8">
        <v>213</v>
      </c>
      <c r="C216" s="56" t="s">
        <v>3</v>
      </c>
      <c r="D216" s="9"/>
      <c r="E216" s="9"/>
      <c r="F216" s="9"/>
      <c r="G216" s="9"/>
      <c r="H216" s="9"/>
      <c r="I216" s="143"/>
      <c r="J216" s="134"/>
      <c r="K216" s="143"/>
      <c r="L216" s="143"/>
      <c r="M216" s="143"/>
      <c r="N216" s="143"/>
      <c r="O216" s="143"/>
      <c r="P216" s="143"/>
      <c r="Q216" s="143"/>
      <c r="R216" s="143"/>
      <c r="S216" s="144"/>
    </row>
    <row r="217" spans="1:19" s="10" customFormat="1" ht="15.75" hidden="1">
      <c r="A217" s="40" t="s">
        <v>73</v>
      </c>
      <c r="B217" s="5">
        <v>220</v>
      </c>
      <c r="C217" s="57" t="s">
        <v>4</v>
      </c>
      <c r="D217" s="6">
        <f aca="true" t="shared" si="83" ref="D217:S217">SUM(D218:D223)</f>
        <v>0</v>
      </c>
      <c r="E217" s="6">
        <f t="shared" si="83"/>
        <v>0</v>
      </c>
      <c r="F217" s="6">
        <f t="shared" si="83"/>
        <v>0</v>
      </c>
      <c r="G217" s="6">
        <f t="shared" si="83"/>
        <v>0</v>
      </c>
      <c r="H217" s="6">
        <f t="shared" si="83"/>
        <v>0</v>
      </c>
      <c r="I217" s="141">
        <f t="shared" si="83"/>
        <v>0</v>
      </c>
      <c r="J217" s="133">
        <f t="shared" si="83"/>
        <v>0</v>
      </c>
      <c r="K217" s="141">
        <f t="shared" si="83"/>
        <v>0</v>
      </c>
      <c r="L217" s="141">
        <f t="shared" si="83"/>
        <v>0</v>
      </c>
      <c r="M217" s="141"/>
      <c r="N217" s="141">
        <f>SUM(N218:N223)</f>
        <v>0</v>
      </c>
      <c r="O217" s="141">
        <f t="shared" si="83"/>
        <v>0</v>
      </c>
      <c r="P217" s="141">
        <f t="shared" si="83"/>
        <v>0</v>
      </c>
      <c r="Q217" s="141">
        <f t="shared" si="83"/>
        <v>0</v>
      </c>
      <c r="R217" s="141">
        <f>SUM(R218:R223)</f>
        <v>0</v>
      </c>
      <c r="S217" s="142">
        <f t="shared" si="83"/>
        <v>0</v>
      </c>
    </row>
    <row r="218" spans="1:19" s="10" customFormat="1" ht="15.75" hidden="1">
      <c r="A218" s="38" t="s">
        <v>33</v>
      </c>
      <c r="B218" s="8">
        <v>221</v>
      </c>
      <c r="C218" s="56" t="s">
        <v>5</v>
      </c>
      <c r="D218" s="9"/>
      <c r="E218" s="9"/>
      <c r="F218" s="9"/>
      <c r="G218" s="9"/>
      <c r="H218" s="9"/>
      <c r="I218" s="143"/>
      <c r="J218" s="134"/>
      <c r="K218" s="143"/>
      <c r="L218" s="143"/>
      <c r="M218" s="143"/>
      <c r="N218" s="143"/>
      <c r="O218" s="143"/>
      <c r="P218" s="143"/>
      <c r="Q218" s="143"/>
      <c r="R218" s="143"/>
      <c r="S218" s="144"/>
    </row>
    <row r="219" spans="1:19" s="53" customFormat="1" ht="15.75" customHeight="1" hidden="1">
      <c r="A219" s="38" t="s">
        <v>33</v>
      </c>
      <c r="B219" s="8">
        <v>222</v>
      </c>
      <c r="C219" s="56" t="s">
        <v>6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160">
        <v>0</v>
      </c>
      <c r="J219" s="134">
        <f aca="true" t="shared" si="84" ref="J219:J224">SUM(K219:S219)</f>
        <v>0</v>
      </c>
      <c r="K219" s="160"/>
      <c r="L219" s="160"/>
      <c r="M219" s="160"/>
      <c r="N219" s="160"/>
      <c r="O219" s="160"/>
      <c r="P219" s="160"/>
      <c r="Q219" s="160"/>
      <c r="R219" s="160"/>
      <c r="S219" s="161"/>
    </row>
    <row r="220" spans="1:19" s="10" customFormat="1" ht="15.75" hidden="1">
      <c r="A220" s="38" t="s">
        <v>33</v>
      </c>
      <c r="B220" s="8">
        <v>223</v>
      </c>
      <c r="C220" s="56" t="s">
        <v>7</v>
      </c>
      <c r="D220" s="18"/>
      <c r="E220" s="18"/>
      <c r="F220" s="18"/>
      <c r="G220" s="18"/>
      <c r="H220" s="18"/>
      <c r="I220" s="143"/>
      <c r="J220" s="134">
        <f t="shared" si="84"/>
        <v>0</v>
      </c>
      <c r="K220" s="143"/>
      <c r="L220" s="143"/>
      <c r="M220" s="143"/>
      <c r="N220" s="143"/>
      <c r="O220" s="143"/>
      <c r="P220" s="143"/>
      <c r="Q220" s="143"/>
      <c r="R220" s="143"/>
      <c r="S220" s="144"/>
    </row>
    <row r="221" spans="1:19" s="10" customFormat="1" ht="15.75" hidden="1">
      <c r="A221" s="38" t="s">
        <v>33</v>
      </c>
      <c r="B221" s="8">
        <v>224</v>
      </c>
      <c r="C221" s="56" t="s">
        <v>8</v>
      </c>
      <c r="D221" s="18"/>
      <c r="E221" s="18"/>
      <c r="F221" s="18"/>
      <c r="G221" s="18"/>
      <c r="H221" s="18"/>
      <c r="I221" s="143"/>
      <c r="J221" s="134">
        <f t="shared" si="84"/>
        <v>0</v>
      </c>
      <c r="K221" s="143"/>
      <c r="L221" s="143"/>
      <c r="M221" s="143"/>
      <c r="N221" s="143"/>
      <c r="O221" s="143"/>
      <c r="P221" s="143"/>
      <c r="Q221" s="143"/>
      <c r="R221" s="143"/>
      <c r="S221" s="144"/>
    </row>
    <row r="222" spans="1:19" s="10" customFormat="1" ht="15.75" hidden="1">
      <c r="A222" s="38" t="s">
        <v>33</v>
      </c>
      <c r="B222" s="8">
        <v>225</v>
      </c>
      <c r="C222" s="56" t="s">
        <v>9</v>
      </c>
      <c r="D222" s="18"/>
      <c r="E222" s="18"/>
      <c r="F222" s="18"/>
      <c r="G222" s="18"/>
      <c r="H222" s="18"/>
      <c r="I222" s="143"/>
      <c r="J222" s="134">
        <f t="shared" si="84"/>
        <v>0</v>
      </c>
      <c r="K222" s="143"/>
      <c r="L222" s="143"/>
      <c r="M222" s="143"/>
      <c r="N222" s="143"/>
      <c r="O222" s="143"/>
      <c r="P222" s="143"/>
      <c r="Q222" s="143"/>
      <c r="R222" s="143"/>
      <c r="S222" s="144"/>
    </row>
    <row r="223" spans="1:19" s="53" customFormat="1" ht="15.75" customHeight="1" hidden="1">
      <c r="A223" s="38" t="s">
        <v>33</v>
      </c>
      <c r="B223" s="8">
        <v>226</v>
      </c>
      <c r="C223" s="9" t="s">
        <v>10</v>
      </c>
      <c r="D223" s="21"/>
      <c r="E223" s="21"/>
      <c r="F223" s="21"/>
      <c r="G223" s="21"/>
      <c r="H223" s="21"/>
      <c r="I223" s="160"/>
      <c r="J223" s="134">
        <f t="shared" si="84"/>
        <v>0</v>
      </c>
      <c r="K223" s="160"/>
      <c r="L223" s="160"/>
      <c r="M223" s="160"/>
      <c r="N223" s="160"/>
      <c r="O223" s="160"/>
      <c r="P223" s="160"/>
      <c r="Q223" s="160"/>
      <c r="R223" s="160"/>
      <c r="S223" s="161"/>
    </row>
    <row r="224" spans="1:19" s="7" customFormat="1" ht="12" customHeight="1" hidden="1">
      <c r="A224" s="40" t="s">
        <v>33</v>
      </c>
      <c r="B224" s="5">
        <v>290</v>
      </c>
      <c r="C224" s="60" t="s">
        <v>12</v>
      </c>
      <c r="D224" s="6"/>
      <c r="E224" s="6"/>
      <c r="F224" s="6"/>
      <c r="G224" s="6"/>
      <c r="H224" s="6"/>
      <c r="I224" s="141"/>
      <c r="J224" s="134">
        <f t="shared" si="84"/>
        <v>0</v>
      </c>
      <c r="K224" s="141"/>
      <c r="L224" s="141"/>
      <c r="M224" s="141"/>
      <c r="N224" s="141"/>
      <c r="O224" s="141"/>
      <c r="P224" s="141"/>
      <c r="Q224" s="141"/>
      <c r="R224" s="141"/>
      <c r="S224" s="142"/>
    </row>
    <row r="225" spans="1:19" s="50" customFormat="1" ht="18.75">
      <c r="A225" s="245" t="s">
        <v>46</v>
      </c>
      <c r="B225" s="246"/>
      <c r="C225" s="247"/>
      <c r="D225" s="30"/>
      <c r="E225" s="30"/>
      <c r="F225" s="30"/>
      <c r="G225" s="30"/>
      <c r="H225" s="30"/>
      <c r="I225" s="130"/>
      <c r="J225" s="136"/>
      <c r="K225" s="130"/>
      <c r="L225" s="130"/>
      <c r="M225" s="130"/>
      <c r="N225" s="130"/>
      <c r="O225" s="130"/>
      <c r="P225" s="130"/>
      <c r="Q225" s="130"/>
      <c r="R225" s="130"/>
      <c r="S225" s="131"/>
    </row>
    <row r="226" spans="1:19" s="78" customFormat="1" ht="32.25" customHeight="1">
      <c r="A226" s="77" t="s">
        <v>137</v>
      </c>
      <c r="B226" s="91" t="s">
        <v>118</v>
      </c>
      <c r="C226" s="57" t="s">
        <v>44</v>
      </c>
      <c r="D226" s="20">
        <v>68</v>
      </c>
      <c r="E226" s="20"/>
      <c r="F226" s="20"/>
      <c r="G226" s="73">
        <f>SUM(D226:F226)</f>
        <v>68</v>
      </c>
      <c r="H226" s="20"/>
      <c r="I226" s="158">
        <v>120</v>
      </c>
      <c r="J226" s="133">
        <f>SUM(K226:S226)</f>
        <v>85</v>
      </c>
      <c r="K226" s="158">
        <v>25</v>
      </c>
      <c r="L226" s="158">
        <v>60</v>
      </c>
      <c r="M226" s="158"/>
      <c r="N226" s="158"/>
      <c r="O226" s="158"/>
      <c r="P226" s="158"/>
      <c r="Q226" s="158"/>
      <c r="R226" s="158"/>
      <c r="S226" s="159"/>
    </row>
    <row r="227" spans="1:19" s="51" customFormat="1" ht="15.75" hidden="1">
      <c r="A227" s="42" t="s">
        <v>47</v>
      </c>
      <c r="B227" s="22" t="s">
        <v>48</v>
      </c>
      <c r="C227" s="33" t="s">
        <v>74</v>
      </c>
      <c r="D227" s="21"/>
      <c r="E227" s="190"/>
      <c r="F227" s="190"/>
      <c r="G227" s="23">
        <f>SUM(D227:F227)</f>
        <v>0</v>
      </c>
      <c r="H227" s="190"/>
      <c r="I227" s="160">
        <v>0</v>
      </c>
      <c r="J227" s="134"/>
      <c r="K227" s="160"/>
      <c r="L227" s="160"/>
      <c r="M227" s="160"/>
      <c r="N227" s="160"/>
      <c r="O227" s="160"/>
      <c r="P227" s="160"/>
      <c r="Q227" s="160"/>
      <c r="R227" s="160"/>
      <c r="S227" s="161"/>
    </row>
    <row r="228" spans="1:19" s="51" customFormat="1" ht="15.75" customHeight="1" hidden="1">
      <c r="A228" s="42" t="s">
        <v>47</v>
      </c>
      <c r="B228" s="22" t="s">
        <v>37</v>
      </c>
      <c r="C228" s="33" t="s">
        <v>74</v>
      </c>
      <c r="D228" s="21">
        <v>5</v>
      </c>
      <c r="E228" s="190"/>
      <c r="F228" s="190"/>
      <c r="G228" s="23">
        <f>SUM(D228:F228)</f>
        <v>5</v>
      </c>
      <c r="H228" s="190"/>
      <c r="I228" s="160">
        <v>0</v>
      </c>
      <c r="J228" s="134"/>
      <c r="K228" s="160"/>
      <c r="L228" s="160"/>
      <c r="M228" s="160"/>
      <c r="N228" s="160"/>
      <c r="O228" s="160"/>
      <c r="P228" s="160"/>
      <c r="Q228" s="160"/>
      <c r="R228" s="160"/>
      <c r="S228" s="161"/>
    </row>
    <row r="229" spans="1:19" s="51" customFormat="1" ht="15.75" hidden="1">
      <c r="A229" s="42" t="s">
        <v>47</v>
      </c>
      <c r="B229" s="22" t="s">
        <v>55</v>
      </c>
      <c r="C229" s="33" t="s">
        <v>74</v>
      </c>
      <c r="D229" s="21"/>
      <c r="E229" s="21"/>
      <c r="F229" s="21"/>
      <c r="G229" s="23">
        <f>SUM(D229:F229)</f>
        <v>0</v>
      </c>
      <c r="H229" s="21"/>
      <c r="I229" s="160"/>
      <c r="J229" s="134"/>
      <c r="K229" s="160"/>
      <c r="L229" s="160"/>
      <c r="M229" s="160"/>
      <c r="N229" s="160"/>
      <c r="O229" s="160"/>
      <c r="P229" s="160"/>
      <c r="Q229" s="160"/>
      <c r="R229" s="160"/>
      <c r="S229" s="161"/>
    </row>
    <row r="230" spans="1:19" s="52" customFormat="1" ht="18.75">
      <c r="A230" s="239" t="s">
        <v>49</v>
      </c>
      <c r="B230" s="240"/>
      <c r="C230" s="240"/>
      <c r="D230" s="27">
        <f aca="true" t="shared" si="85" ref="D230:S230">SUM(D226:D229)</f>
        <v>73</v>
      </c>
      <c r="E230" s="27">
        <f t="shared" si="85"/>
        <v>0</v>
      </c>
      <c r="F230" s="27">
        <f t="shared" si="85"/>
        <v>0</v>
      </c>
      <c r="G230" s="27">
        <f t="shared" si="85"/>
        <v>73</v>
      </c>
      <c r="H230" s="27">
        <f t="shared" si="85"/>
        <v>0</v>
      </c>
      <c r="I230" s="154">
        <f>SUM(I226:I229)</f>
        <v>120</v>
      </c>
      <c r="J230" s="136">
        <f t="shared" si="85"/>
        <v>85</v>
      </c>
      <c r="K230" s="154">
        <f t="shared" si="85"/>
        <v>25</v>
      </c>
      <c r="L230" s="154">
        <f t="shared" si="85"/>
        <v>60</v>
      </c>
      <c r="M230" s="154">
        <f t="shared" si="85"/>
        <v>0</v>
      </c>
      <c r="N230" s="154">
        <f t="shared" si="85"/>
        <v>0</v>
      </c>
      <c r="O230" s="154">
        <f t="shared" si="85"/>
        <v>0</v>
      </c>
      <c r="P230" s="154">
        <f t="shared" si="85"/>
        <v>0</v>
      </c>
      <c r="Q230" s="154">
        <f t="shared" si="85"/>
        <v>0</v>
      </c>
      <c r="R230" s="154">
        <f t="shared" si="85"/>
        <v>0</v>
      </c>
      <c r="S230" s="155">
        <f t="shared" si="85"/>
        <v>0</v>
      </c>
    </row>
    <row r="231" spans="1:19" ht="19.5" customHeight="1">
      <c r="A231" s="34" t="s">
        <v>98</v>
      </c>
      <c r="B231" s="3"/>
      <c r="C231" s="4"/>
      <c r="D231" s="4"/>
      <c r="E231" s="4"/>
      <c r="F231" s="4"/>
      <c r="G231" s="4"/>
      <c r="H231" s="4"/>
      <c r="I231" s="164"/>
      <c r="J231" s="140"/>
      <c r="K231" s="164"/>
      <c r="L231" s="164"/>
      <c r="M231" s="164"/>
      <c r="N231" s="164"/>
      <c r="O231" s="164"/>
      <c r="P231" s="164"/>
      <c r="Q231" s="164"/>
      <c r="R231" s="164"/>
      <c r="S231" s="165"/>
    </row>
    <row r="232" spans="1:19" ht="19.5" customHeight="1" hidden="1">
      <c r="A232" s="38" t="s">
        <v>99</v>
      </c>
      <c r="B232" s="67">
        <v>212</v>
      </c>
      <c r="C232" s="66" t="s">
        <v>2</v>
      </c>
      <c r="D232" s="66">
        <v>0</v>
      </c>
      <c r="E232" s="66">
        <v>0</v>
      </c>
      <c r="F232" s="66">
        <v>0</v>
      </c>
      <c r="G232" s="66">
        <v>0</v>
      </c>
      <c r="H232" s="66">
        <v>0</v>
      </c>
      <c r="I232" s="172">
        <v>0</v>
      </c>
      <c r="J232" s="134">
        <f aca="true" t="shared" si="86" ref="J232:J238">SUM(K232:S232)</f>
        <v>0</v>
      </c>
      <c r="K232" s="170"/>
      <c r="L232" s="170"/>
      <c r="M232" s="170"/>
      <c r="N232" s="170"/>
      <c r="O232" s="170"/>
      <c r="P232" s="170"/>
      <c r="Q232" s="170"/>
      <c r="R232" s="170"/>
      <c r="S232" s="171"/>
    </row>
    <row r="233" spans="1:19" ht="19.5" customHeight="1">
      <c r="A233" s="38" t="s">
        <v>99</v>
      </c>
      <c r="B233" s="67">
        <v>222</v>
      </c>
      <c r="C233" s="66" t="s">
        <v>6</v>
      </c>
      <c r="D233" s="66">
        <v>0</v>
      </c>
      <c r="E233" s="188">
        <v>0</v>
      </c>
      <c r="F233" s="188">
        <v>0</v>
      </c>
      <c r="G233" s="23">
        <f aca="true" t="shared" si="87" ref="G233:G238">SUM(D233:F233)</f>
        <v>0</v>
      </c>
      <c r="H233" s="188">
        <v>0</v>
      </c>
      <c r="I233" s="172">
        <v>15</v>
      </c>
      <c r="J233" s="134">
        <f t="shared" si="86"/>
        <v>5</v>
      </c>
      <c r="K233" s="172">
        <v>5</v>
      </c>
      <c r="L233" s="170"/>
      <c r="M233" s="170"/>
      <c r="N233" s="170"/>
      <c r="O233" s="170"/>
      <c r="P233" s="170"/>
      <c r="Q233" s="170"/>
      <c r="R233" s="170"/>
      <c r="S233" s="171"/>
    </row>
    <row r="234" spans="1:19" ht="19.5" customHeight="1">
      <c r="A234" s="38" t="s">
        <v>99</v>
      </c>
      <c r="B234" s="67">
        <v>290</v>
      </c>
      <c r="C234" s="66" t="s">
        <v>12</v>
      </c>
      <c r="D234" s="66">
        <v>10</v>
      </c>
      <c r="E234" s="188"/>
      <c r="F234" s="188"/>
      <c r="G234" s="23">
        <f t="shared" si="87"/>
        <v>10</v>
      </c>
      <c r="H234" s="188">
        <v>0</v>
      </c>
      <c r="I234" s="172">
        <v>15</v>
      </c>
      <c r="J234" s="134">
        <f t="shared" si="86"/>
        <v>5</v>
      </c>
      <c r="K234" s="172">
        <v>5</v>
      </c>
      <c r="L234" s="170"/>
      <c r="M234" s="170"/>
      <c r="N234" s="170"/>
      <c r="O234" s="170"/>
      <c r="P234" s="170"/>
      <c r="Q234" s="170"/>
      <c r="R234" s="170"/>
      <c r="S234" s="171"/>
    </row>
    <row r="235" spans="1:19" ht="19.5" customHeight="1" hidden="1">
      <c r="A235" s="38" t="s">
        <v>99</v>
      </c>
      <c r="B235" s="67"/>
      <c r="C235" s="66"/>
      <c r="D235" s="65"/>
      <c r="E235" s="65"/>
      <c r="F235" s="65"/>
      <c r="G235" s="23">
        <f t="shared" si="87"/>
        <v>0</v>
      </c>
      <c r="H235" s="65"/>
      <c r="I235" s="170"/>
      <c r="J235" s="134">
        <f t="shared" si="86"/>
        <v>0</v>
      </c>
      <c r="K235" s="173"/>
      <c r="L235" s="170"/>
      <c r="M235" s="170"/>
      <c r="N235" s="170"/>
      <c r="O235" s="170"/>
      <c r="P235" s="170"/>
      <c r="Q235" s="170"/>
      <c r="R235" s="170"/>
      <c r="S235" s="171"/>
    </row>
    <row r="236" spans="1:19" s="70" customFormat="1" ht="19.5" customHeight="1" hidden="1">
      <c r="A236" s="40" t="s">
        <v>99</v>
      </c>
      <c r="B236" s="68">
        <v>300</v>
      </c>
      <c r="C236" s="69" t="s">
        <v>13</v>
      </c>
      <c r="D236" s="71">
        <f>SUM(D237:D238)</f>
        <v>150</v>
      </c>
      <c r="E236" s="71">
        <f>SUM(E237:E238)</f>
        <v>0</v>
      </c>
      <c r="F236" s="71">
        <f>SUM(F237:F238)</f>
        <v>0</v>
      </c>
      <c r="G236" s="23">
        <f t="shared" si="87"/>
        <v>150</v>
      </c>
      <c r="H236" s="71">
        <f>SUM(H237:H238)</f>
        <v>0</v>
      </c>
      <c r="I236" s="147">
        <f>SUM(I237:I238)</f>
        <v>0</v>
      </c>
      <c r="J236" s="134">
        <f t="shared" si="86"/>
        <v>0</v>
      </c>
      <c r="K236" s="174"/>
      <c r="L236" s="175"/>
      <c r="M236" s="175"/>
      <c r="N236" s="175"/>
      <c r="O236" s="175"/>
      <c r="P236" s="175"/>
      <c r="Q236" s="175"/>
      <c r="R236" s="175"/>
      <c r="S236" s="176"/>
    </row>
    <row r="237" spans="1:19" s="10" customFormat="1" ht="20.25" customHeight="1" hidden="1">
      <c r="A237" s="38" t="s">
        <v>99</v>
      </c>
      <c r="B237" s="8">
        <v>310</v>
      </c>
      <c r="C237" s="56" t="s">
        <v>14</v>
      </c>
      <c r="D237" s="18">
        <v>150</v>
      </c>
      <c r="E237" s="183">
        <v>0</v>
      </c>
      <c r="F237" s="183">
        <v>0</v>
      </c>
      <c r="G237" s="23">
        <f t="shared" si="87"/>
        <v>150</v>
      </c>
      <c r="H237" s="183"/>
      <c r="I237" s="143">
        <v>0</v>
      </c>
      <c r="J237" s="134">
        <f t="shared" si="86"/>
        <v>0</v>
      </c>
      <c r="K237" s="143"/>
      <c r="L237" s="143"/>
      <c r="M237" s="143"/>
      <c r="N237" s="143"/>
      <c r="O237" s="143"/>
      <c r="P237" s="143"/>
      <c r="Q237" s="143"/>
      <c r="R237" s="143"/>
      <c r="S237" s="144"/>
    </row>
    <row r="238" spans="1:19" s="10" customFormat="1" ht="20.25" customHeight="1" hidden="1">
      <c r="A238" s="38" t="s">
        <v>99</v>
      </c>
      <c r="B238" s="8">
        <v>340</v>
      </c>
      <c r="C238" s="56" t="s">
        <v>15</v>
      </c>
      <c r="D238" s="18">
        <v>0</v>
      </c>
      <c r="E238" s="18">
        <v>0</v>
      </c>
      <c r="F238" s="18">
        <v>0</v>
      </c>
      <c r="G238" s="23">
        <f t="shared" si="87"/>
        <v>0</v>
      </c>
      <c r="H238" s="18"/>
      <c r="I238" s="143"/>
      <c r="J238" s="134">
        <f t="shared" si="86"/>
        <v>0</v>
      </c>
      <c r="K238" s="143"/>
      <c r="L238" s="143"/>
      <c r="M238" s="143"/>
      <c r="N238" s="143"/>
      <c r="O238" s="143"/>
      <c r="P238" s="143"/>
      <c r="Q238" s="143"/>
      <c r="R238" s="143"/>
      <c r="S238" s="144"/>
    </row>
    <row r="239" spans="1:19" s="29" customFormat="1" ht="18.75">
      <c r="A239" s="239" t="s">
        <v>35</v>
      </c>
      <c r="B239" s="240"/>
      <c r="C239" s="240"/>
      <c r="D239" s="26">
        <f aca="true" t="shared" si="88" ref="D239:S239">SUM(D232:D236)</f>
        <v>160</v>
      </c>
      <c r="E239" s="26">
        <f t="shared" si="88"/>
        <v>0</v>
      </c>
      <c r="F239" s="26">
        <f t="shared" si="88"/>
        <v>0</v>
      </c>
      <c r="G239" s="26">
        <f t="shared" si="88"/>
        <v>160</v>
      </c>
      <c r="H239" s="26">
        <f t="shared" si="88"/>
        <v>0</v>
      </c>
      <c r="I239" s="154">
        <f t="shared" si="88"/>
        <v>30</v>
      </c>
      <c r="J239" s="136">
        <f t="shared" si="88"/>
        <v>10</v>
      </c>
      <c r="K239" s="154">
        <f t="shared" si="88"/>
        <v>10</v>
      </c>
      <c r="L239" s="154">
        <f t="shared" si="88"/>
        <v>0</v>
      </c>
      <c r="M239" s="154">
        <f t="shared" si="88"/>
        <v>0</v>
      </c>
      <c r="N239" s="154">
        <f t="shared" si="88"/>
        <v>0</v>
      </c>
      <c r="O239" s="154">
        <f t="shared" si="88"/>
        <v>0</v>
      </c>
      <c r="P239" s="154">
        <f t="shared" si="88"/>
        <v>0</v>
      </c>
      <c r="Q239" s="154">
        <f t="shared" si="88"/>
        <v>0</v>
      </c>
      <c r="R239" s="154">
        <f t="shared" si="88"/>
        <v>0</v>
      </c>
      <c r="S239" s="155">
        <f t="shared" si="88"/>
        <v>0</v>
      </c>
    </row>
    <row r="240" spans="1:19" s="29" customFormat="1" ht="18.75">
      <c r="A240" s="245" t="s">
        <v>149</v>
      </c>
      <c r="B240" s="246"/>
      <c r="C240" s="247"/>
      <c r="D240" s="32"/>
      <c r="E240" s="32"/>
      <c r="F240" s="32"/>
      <c r="G240" s="32"/>
      <c r="H240" s="32"/>
      <c r="I240" s="130"/>
      <c r="J240" s="136"/>
      <c r="K240" s="130"/>
      <c r="L240" s="130"/>
      <c r="M240" s="130"/>
      <c r="N240" s="130"/>
      <c r="O240" s="130"/>
      <c r="P240" s="130"/>
      <c r="Q240" s="130"/>
      <c r="R240" s="130"/>
      <c r="S240" s="131"/>
    </row>
    <row r="241" spans="1:19" s="29" customFormat="1" ht="18.75">
      <c r="A241" s="42" t="s">
        <v>151</v>
      </c>
      <c r="B241" s="22" t="s">
        <v>150</v>
      </c>
      <c r="C241" s="56" t="s">
        <v>42</v>
      </c>
      <c r="D241" s="23"/>
      <c r="E241" s="23"/>
      <c r="F241" s="23"/>
      <c r="G241" s="23"/>
      <c r="H241" s="23"/>
      <c r="I241" s="160"/>
      <c r="J241" s="136">
        <f>SUM(K241:S241)</f>
        <v>1</v>
      </c>
      <c r="K241" s="177">
        <v>1</v>
      </c>
      <c r="L241" s="177"/>
      <c r="M241" s="177"/>
      <c r="N241" s="177"/>
      <c r="O241" s="177"/>
      <c r="P241" s="177"/>
      <c r="Q241" s="177"/>
      <c r="R241" s="177"/>
      <c r="S241" s="178"/>
    </row>
    <row r="242" spans="1:19" s="29" customFormat="1" ht="18.75">
      <c r="A242" s="239" t="s">
        <v>152</v>
      </c>
      <c r="B242" s="240"/>
      <c r="C242" s="240"/>
      <c r="D242" s="26">
        <f aca="true" t="shared" si="89" ref="D242:S242">SUM(D241:D241)</f>
        <v>0</v>
      </c>
      <c r="E242" s="26">
        <f t="shared" si="89"/>
        <v>0</v>
      </c>
      <c r="F242" s="26">
        <f t="shared" si="89"/>
        <v>0</v>
      </c>
      <c r="G242" s="26">
        <f t="shared" si="89"/>
        <v>0</v>
      </c>
      <c r="H242" s="26">
        <f t="shared" si="89"/>
        <v>0</v>
      </c>
      <c r="I242" s="154">
        <f t="shared" si="89"/>
        <v>0</v>
      </c>
      <c r="J242" s="232">
        <f t="shared" si="89"/>
        <v>1</v>
      </c>
      <c r="K242" s="154">
        <f t="shared" si="89"/>
        <v>1</v>
      </c>
      <c r="L242" s="154">
        <f t="shared" si="89"/>
        <v>0</v>
      </c>
      <c r="M242" s="154">
        <f t="shared" si="89"/>
        <v>0</v>
      </c>
      <c r="N242" s="154">
        <f t="shared" si="89"/>
        <v>0</v>
      </c>
      <c r="O242" s="154">
        <f t="shared" si="89"/>
        <v>0</v>
      </c>
      <c r="P242" s="154">
        <f t="shared" si="89"/>
        <v>0</v>
      </c>
      <c r="Q242" s="154">
        <f t="shared" si="89"/>
        <v>0</v>
      </c>
      <c r="R242" s="154">
        <f t="shared" si="89"/>
        <v>0</v>
      </c>
      <c r="S242" s="155">
        <f t="shared" si="89"/>
        <v>0</v>
      </c>
    </row>
    <row r="243" spans="1:19" s="28" customFormat="1" ht="22.5" customHeight="1">
      <c r="A243" s="43"/>
      <c r="B243" s="31"/>
      <c r="C243" s="30" t="s">
        <v>40</v>
      </c>
      <c r="D243" s="32">
        <f aca="true" t="shared" si="90" ref="D243:S243">SUM(D100,D116,D177,D190,D230,D239,D134,D124,D211,D182,D242)</f>
        <v>7719</v>
      </c>
      <c r="E243" s="32">
        <f t="shared" si="90"/>
        <v>0</v>
      </c>
      <c r="F243" s="32">
        <f t="shared" si="90"/>
        <v>0</v>
      </c>
      <c r="G243" s="32">
        <f t="shared" si="90"/>
        <v>7719</v>
      </c>
      <c r="H243" s="32">
        <f t="shared" si="90"/>
        <v>0</v>
      </c>
      <c r="I243" s="130">
        <f t="shared" si="90"/>
        <v>12096.699999999999</v>
      </c>
      <c r="J243" s="232">
        <f t="shared" si="90"/>
        <v>5789.799999999999</v>
      </c>
      <c r="K243" s="130">
        <f t="shared" si="90"/>
        <v>619.1</v>
      </c>
      <c r="L243" s="130">
        <f t="shared" si="90"/>
        <v>1125.3000000000002</v>
      </c>
      <c r="M243" s="130">
        <f t="shared" si="90"/>
        <v>1235.6</v>
      </c>
      <c r="N243" s="130">
        <f t="shared" si="90"/>
        <v>2216.3</v>
      </c>
      <c r="O243" s="130">
        <f t="shared" si="90"/>
        <v>0</v>
      </c>
      <c r="P243" s="130">
        <f t="shared" si="90"/>
        <v>0.7</v>
      </c>
      <c r="Q243" s="130">
        <f t="shared" si="90"/>
        <v>416</v>
      </c>
      <c r="R243" s="130">
        <f t="shared" si="90"/>
        <v>91.89999999999999</v>
      </c>
      <c r="S243" s="131">
        <f t="shared" si="90"/>
        <v>84.9</v>
      </c>
    </row>
    <row r="244" spans="1:19" s="10" customFormat="1" ht="17.25" customHeight="1">
      <c r="A244" s="44"/>
      <c r="B244" s="8">
        <v>211</v>
      </c>
      <c r="C244" s="56" t="s">
        <v>1</v>
      </c>
      <c r="D244" s="18">
        <f aca="true" t="shared" si="91" ref="D244:I244">SUM(D31,D35,D52,D103,D193,D214,D75,D127)</f>
        <v>3180</v>
      </c>
      <c r="E244" s="18">
        <f t="shared" si="91"/>
        <v>0</v>
      </c>
      <c r="F244" s="18">
        <f t="shared" si="91"/>
        <v>0</v>
      </c>
      <c r="G244" s="18">
        <f t="shared" si="91"/>
        <v>3180</v>
      </c>
      <c r="H244" s="18">
        <f t="shared" si="91"/>
        <v>0</v>
      </c>
      <c r="I244" s="143">
        <f t="shared" si="91"/>
        <v>6594</v>
      </c>
      <c r="J244" s="226">
        <f aca="true" t="shared" si="92" ref="J244:S244">SUM(J31,J35,J52,J103,J193,J214,J75,J127)</f>
        <v>3126.5</v>
      </c>
      <c r="K244" s="143">
        <f t="shared" si="92"/>
        <v>104.10000000000001</v>
      </c>
      <c r="L244" s="143">
        <f t="shared" si="92"/>
        <v>672.3</v>
      </c>
      <c r="M244" s="143">
        <f t="shared" si="92"/>
        <v>313.7</v>
      </c>
      <c r="N244" s="143">
        <f t="shared" si="92"/>
        <v>1907.8</v>
      </c>
      <c r="O244" s="143">
        <f t="shared" si="92"/>
        <v>0</v>
      </c>
      <c r="P244" s="143">
        <f t="shared" si="92"/>
        <v>0</v>
      </c>
      <c r="Q244" s="143">
        <f t="shared" si="92"/>
        <v>0</v>
      </c>
      <c r="R244" s="143">
        <f t="shared" si="92"/>
        <v>66.5</v>
      </c>
      <c r="S244" s="143">
        <f t="shared" si="92"/>
        <v>62.1</v>
      </c>
    </row>
    <row r="245" spans="1:19" s="10" customFormat="1" ht="15.75">
      <c r="A245" s="44"/>
      <c r="B245" s="8">
        <v>212</v>
      </c>
      <c r="C245" s="56" t="s">
        <v>2</v>
      </c>
      <c r="D245" s="18">
        <f aca="true" t="shared" si="93" ref="D245:I245">SUM(D55,D104,D215,D196,D76,D36,D184,D232,)</f>
        <v>4</v>
      </c>
      <c r="E245" s="18">
        <f t="shared" si="93"/>
        <v>0</v>
      </c>
      <c r="F245" s="18">
        <f t="shared" si="93"/>
        <v>0</v>
      </c>
      <c r="G245" s="18">
        <f t="shared" si="93"/>
        <v>4</v>
      </c>
      <c r="H245" s="18">
        <f t="shared" si="93"/>
        <v>0</v>
      </c>
      <c r="I245" s="143">
        <f t="shared" si="93"/>
        <v>156</v>
      </c>
      <c r="J245" s="226">
        <f aca="true" t="shared" si="94" ref="J245:S245">SUM(J55,J104,J215,J196,J76,J36,J184,J232,)</f>
        <v>3</v>
      </c>
      <c r="K245" s="143">
        <f t="shared" si="94"/>
        <v>2</v>
      </c>
      <c r="L245" s="143">
        <f t="shared" si="94"/>
        <v>1</v>
      </c>
      <c r="M245" s="143">
        <f t="shared" si="94"/>
        <v>0</v>
      </c>
      <c r="N245" s="143">
        <f t="shared" si="94"/>
        <v>0</v>
      </c>
      <c r="O245" s="143">
        <f t="shared" si="94"/>
        <v>0</v>
      </c>
      <c r="P245" s="143">
        <f t="shared" si="94"/>
        <v>0</v>
      </c>
      <c r="Q245" s="143">
        <f t="shared" si="94"/>
        <v>0</v>
      </c>
      <c r="R245" s="143">
        <f t="shared" si="94"/>
        <v>0</v>
      </c>
      <c r="S245" s="143">
        <f t="shared" si="94"/>
        <v>0</v>
      </c>
    </row>
    <row r="246" spans="1:19" s="10" customFormat="1" ht="15.75">
      <c r="A246" s="44"/>
      <c r="B246" s="8">
        <v>213</v>
      </c>
      <c r="C246" s="56" t="s">
        <v>3</v>
      </c>
      <c r="D246" s="18">
        <f aca="true" t="shared" si="95" ref="D246:I246">SUM(D32,D37,D56,D105,D197,D216,D77,D128)</f>
        <v>943</v>
      </c>
      <c r="E246" s="18">
        <f t="shared" si="95"/>
        <v>0</v>
      </c>
      <c r="F246" s="18">
        <f t="shared" si="95"/>
        <v>0</v>
      </c>
      <c r="G246" s="18">
        <f t="shared" si="95"/>
        <v>943</v>
      </c>
      <c r="H246" s="18">
        <f t="shared" si="95"/>
        <v>0</v>
      </c>
      <c r="I246" s="143">
        <f t="shared" si="95"/>
        <v>1990.1999999999998</v>
      </c>
      <c r="J246" s="226">
        <f aca="true" t="shared" si="96" ref="J246:S246">SUM(J32,J37,J56,J105,J197,J216,J77,J128)</f>
        <v>576.8</v>
      </c>
      <c r="K246" s="143">
        <f t="shared" si="96"/>
        <v>0</v>
      </c>
      <c r="L246" s="143">
        <f t="shared" si="96"/>
        <v>184.4</v>
      </c>
      <c r="M246" s="143">
        <f t="shared" si="96"/>
        <v>45</v>
      </c>
      <c r="N246" s="143">
        <f t="shared" si="96"/>
        <v>308.5</v>
      </c>
      <c r="O246" s="143">
        <f t="shared" si="96"/>
        <v>0</v>
      </c>
      <c r="P246" s="143">
        <f t="shared" si="96"/>
        <v>0</v>
      </c>
      <c r="Q246" s="143">
        <f t="shared" si="96"/>
        <v>0</v>
      </c>
      <c r="R246" s="143">
        <f t="shared" si="96"/>
        <v>20.1</v>
      </c>
      <c r="S246" s="143">
        <f t="shared" si="96"/>
        <v>18.8</v>
      </c>
    </row>
    <row r="247" spans="1:19" s="10" customFormat="1" ht="15.75">
      <c r="A247" s="44"/>
      <c r="B247" s="8">
        <v>221</v>
      </c>
      <c r="C247" s="56" t="s">
        <v>5</v>
      </c>
      <c r="D247" s="18">
        <f aca="true" t="shared" si="97" ref="D247:I247">SUM(D107,D60,D201,D218,D79,D39)</f>
        <v>14</v>
      </c>
      <c r="E247" s="18">
        <f t="shared" si="97"/>
        <v>0</v>
      </c>
      <c r="F247" s="18">
        <f t="shared" si="97"/>
        <v>0</v>
      </c>
      <c r="G247" s="18">
        <f t="shared" si="97"/>
        <v>14</v>
      </c>
      <c r="H247" s="18">
        <f t="shared" si="97"/>
        <v>0</v>
      </c>
      <c r="I247" s="143">
        <f t="shared" si="97"/>
        <v>29.5</v>
      </c>
      <c r="J247" s="226">
        <f aca="true" t="shared" si="98" ref="J247:S247">SUM(J107,J60,J201,J218,J79,J39)</f>
        <v>29.5</v>
      </c>
      <c r="K247" s="143">
        <f t="shared" si="98"/>
        <v>27</v>
      </c>
      <c r="L247" s="143">
        <f t="shared" si="98"/>
        <v>0</v>
      </c>
      <c r="M247" s="143">
        <f t="shared" si="98"/>
        <v>0</v>
      </c>
      <c r="N247" s="143">
        <f t="shared" si="98"/>
        <v>0</v>
      </c>
      <c r="O247" s="143">
        <f t="shared" si="98"/>
        <v>0</v>
      </c>
      <c r="P247" s="143">
        <f t="shared" si="98"/>
        <v>0</v>
      </c>
      <c r="Q247" s="143">
        <f t="shared" si="98"/>
        <v>0</v>
      </c>
      <c r="R247" s="143">
        <f t="shared" si="98"/>
        <v>2.5</v>
      </c>
      <c r="S247" s="143">
        <f t="shared" si="98"/>
        <v>0</v>
      </c>
    </row>
    <row r="248" spans="1:19" s="10" customFormat="1" ht="15.75">
      <c r="A248" s="44"/>
      <c r="B248" s="8">
        <v>222</v>
      </c>
      <c r="C248" s="56" t="s">
        <v>6</v>
      </c>
      <c r="D248" s="18">
        <f aca="true" t="shared" si="99" ref="D248:I248">SUM(D61,D108,D219,D202,D40,D80,D185,D171,D233,)</f>
        <v>12</v>
      </c>
      <c r="E248" s="18">
        <f t="shared" si="99"/>
        <v>0</v>
      </c>
      <c r="F248" s="18">
        <f t="shared" si="99"/>
        <v>0</v>
      </c>
      <c r="G248" s="18">
        <f t="shared" si="99"/>
        <v>12</v>
      </c>
      <c r="H248" s="18">
        <f t="shared" si="99"/>
        <v>0</v>
      </c>
      <c r="I248" s="143">
        <f t="shared" si="99"/>
        <v>22</v>
      </c>
      <c r="J248" s="226">
        <f aca="true" t="shared" si="100" ref="J248:S248">SUM(J61,J108,J219,J202,J40,J80,J185,J171,J233,)</f>
        <v>9</v>
      </c>
      <c r="K248" s="143">
        <f t="shared" si="100"/>
        <v>7</v>
      </c>
      <c r="L248" s="143">
        <f t="shared" si="100"/>
        <v>0</v>
      </c>
      <c r="M248" s="143">
        <f t="shared" si="100"/>
        <v>0</v>
      </c>
      <c r="N248" s="143">
        <f t="shared" si="100"/>
        <v>0</v>
      </c>
      <c r="O248" s="143">
        <f t="shared" si="100"/>
        <v>0</v>
      </c>
      <c r="P248" s="143">
        <f t="shared" si="100"/>
        <v>0</v>
      </c>
      <c r="Q248" s="143">
        <f t="shared" si="100"/>
        <v>0</v>
      </c>
      <c r="R248" s="143">
        <f t="shared" si="100"/>
        <v>2</v>
      </c>
      <c r="S248" s="143">
        <f t="shared" si="100"/>
        <v>0</v>
      </c>
    </row>
    <row r="249" spans="1:19" s="10" customFormat="1" ht="15.75">
      <c r="A249" s="44"/>
      <c r="B249" s="8">
        <v>223</v>
      </c>
      <c r="C249" s="56" t="s">
        <v>7</v>
      </c>
      <c r="D249" s="18">
        <f aca="true" t="shared" si="101" ref="D249:I249">SUM(D62,D109,D160,D203,D220,D81,D41)</f>
        <v>422</v>
      </c>
      <c r="E249" s="18">
        <f t="shared" si="101"/>
        <v>0</v>
      </c>
      <c r="F249" s="18">
        <f t="shared" si="101"/>
        <v>0</v>
      </c>
      <c r="G249" s="18">
        <f t="shared" si="101"/>
        <v>422</v>
      </c>
      <c r="H249" s="18">
        <f t="shared" si="101"/>
        <v>0</v>
      </c>
      <c r="I249" s="143">
        <f t="shared" si="101"/>
        <v>799</v>
      </c>
      <c r="J249" s="226">
        <f aca="true" t="shared" si="102" ref="J249:S249">SUM(J62,J109,J160,J203,J220,J81,J41)</f>
        <v>262</v>
      </c>
      <c r="K249" s="143">
        <f t="shared" si="102"/>
        <v>262</v>
      </c>
      <c r="L249" s="143">
        <f t="shared" si="102"/>
        <v>0</v>
      </c>
      <c r="M249" s="143">
        <f t="shared" si="102"/>
        <v>0</v>
      </c>
      <c r="N249" s="143">
        <f t="shared" si="102"/>
        <v>0</v>
      </c>
      <c r="O249" s="143">
        <f t="shared" si="102"/>
        <v>0</v>
      </c>
      <c r="P249" s="143">
        <f t="shared" si="102"/>
        <v>0</v>
      </c>
      <c r="Q249" s="143">
        <f t="shared" si="102"/>
        <v>0</v>
      </c>
      <c r="R249" s="143">
        <f t="shared" si="102"/>
        <v>0</v>
      </c>
      <c r="S249" s="143">
        <f t="shared" si="102"/>
        <v>0</v>
      </c>
    </row>
    <row r="250" spans="1:19" s="10" customFormat="1" ht="15.75" hidden="1">
      <c r="A250" s="44"/>
      <c r="B250" s="8">
        <v>224</v>
      </c>
      <c r="C250" s="56" t="s">
        <v>8</v>
      </c>
      <c r="D250" s="18">
        <f aca="true" t="shared" si="103" ref="D250:I250">SUM(D63,D221,D82,D42,D204,D110)</f>
        <v>0</v>
      </c>
      <c r="E250" s="18">
        <f t="shared" si="103"/>
        <v>0</v>
      </c>
      <c r="F250" s="18">
        <f t="shared" si="103"/>
        <v>0</v>
      </c>
      <c r="G250" s="18">
        <f t="shared" si="103"/>
        <v>0</v>
      </c>
      <c r="H250" s="18">
        <f t="shared" si="103"/>
        <v>0</v>
      </c>
      <c r="I250" s="143">
        <f t="shared" si="103"/>
        <v>0</v>
      </c>
      <c r="J250" s="226">
        <f aca="true" t="shared" si="104" ref="J250:S250">SUM(J63,J221,J82,J42,J204,J110)</f>
        <v>0</v>
      </c>
      <c r="K250" s="143">
        <f t="shared" si="104"/>
        <v>0</v>
      </c>
      <c r="L250" s="143">
        <f t="shared" si="104"/>
        <v>0</v>
      </c>
      <c r="M250" s="143">
        <f t="shared" si="104"/>
        <v>0</v>
      </c>
      <c r="N250" s="143">
        <f t="shared" si="104"/>
        <v>0</v>
      </c>
      <c r="O250" s="143">
        <f t="shared" si="104"/>
        <v>0</v>
      </c>
      <c r="P250" s="143">
        <f t="shared" si="104"/>
        <v>0</v>
      </c>
      <c r="Q250" s="143">
        <f t="shared" si="104"/>
        <v>0</v>
      </c>
      <c r="R250" s="143">
        <f t="shared" si="104"/>
        <v>0</v>
      </c>
      <c r="S250" s="143">
        <f t="shared" si="104"/>
        <v>0</v>
      </c>
    </row>
    <row r="251" spans="1:19" s="10" customFormat="1" ht="15.75">
      <c r="A251" s="44"/>
      <c r="B251" s="8">
        <v>225</v>
      </c>
      <c r="C251" s="56" t="s">
        <v>9</v>
      </c>
      <c r="D251" s="18">
        <f>SUM(D161,D143,D111,D205,D222,D83,D64,D43,D179,D119,D138:D139,D166,D168,D172,D144,D131,D152)</f>
        <v>1796</v>
      </c>
      <c r="E251" s="18">
        <f>SUM(E161,E143,E111,E205,E222,E83,E64,E43,E179,E119,E138:E139,E166,E168,E172,E144,E131,E152)</f>
        <v>0</v>
      </c>
      <c r="F251" s="18">
        <f>SUM(F161,F143,F111,F205,F222,F83,F64,F43,F179,F119,F138:F139,F166,F168,F172,F144,F131,F152)</f>
        <v>0</v>
      </c>
      <c r="G251" s="18">
        <f>SUM(G161,G143,G111,G205,G222,G83,G64,G43,G179,G119,G138:G139,G166,G168,G172,G144,G131,G152)</f>
        <v>1796</v>
      </c>
      <c r="H251" s="18">
        <f>SUM(H161,H143,H111,H205,H222,H83,H64,H43,H179,H119,H138:H139,H166,H168,H172,H144,H131,H152)</f>
        <v>0</v>
      </c>
      <c r="I251" s="143">
        <f>SUM(I161,I143,I111,I205,I222,I83,I64,I43,I179,I119,I138:I139,I166,I168,I172,I144,I131,I152)+I162</f>
        <v>582</v>
      </c>
      <c r="J251" s="226">
        <f aca="true" t="shared" si="105" ref="J251:S251">SUM(J161,J143,J111,J205,J222,J83,J64,J43,J179,J119,J138:J139,J166,J168,J172,J144,J131,J152)+J162</f>
        <v>433</v>
      </c>
      <c r="K251" s="143">
        <f t="shared" si="105"/>
        <v>17</v>
      </c>
      <c r="L251" s="143">
        <f t="shared" si="105"/>
        <v>0</v>
      </c>
      <c r="M251" s="143">
        <f t="shared" si="105"/>
        <v>0</v>
      </c>
      <c r="N251" s="143">
        <f t="shared" si="105"/>
        <v>0</v>
      </c>
      <c r="O251" s="143">
        <f t="shared" si="105"/>
        <v>0</v>
      </c>
      <c r="P251" s="143">
        <f t="shared" si="105"/>
        <v>0</v>
      </c>
      <c r="Q251" s="143">
        <f t="shared" si="105"/>
        <v>416</v>
      </c>
      <c r="R251" s="143">
        <f t="shared" si="105"/>
        <v>0</v>
      </c>
      <c r="S251" s="143">
        <f t="shared" si="105"/>
        <v>0</v>
      </c>
    </row>
    <row r="252" spans="1:19" s="10" customFormat="1" ht="15.75">
      <c r="A252" s="44"/>
      <c r="B252" s="8">
        <v>226</v>
      </c>
      <c r="C252" s="56" t="s">
        <v>10</v>
      </c>
      <c r="D252" s="18">
        <f aca="true" t="shared" si="106" ref="D252:I252">SUM(D21,D112,D118,D120,D133,D140,D145,D146,D153,D154,D155,D163,D169,D173,D180,D186,D206,D223,D227,)</f>
        <v>155</v>
      </c>
      <c r="E252" s="18">
        <f t="shared" si="106"/>
        <v>0</v>
      </c>
      <c r="F252" s="18">
        <f t="shared" si="106"/>
        <v>0</v>
      </c>
      <c r="G252" s="18">
        <f t="shared" si="106"/>
        <v>155</v>
      </c>
      <c r="H252" s="18">
        <f t="shared" si="106"/>
        <v>0</v>
      </c>
      <c r="I252" s="143">
        <f t="shared" si="106"/>
        <v>123</v>
      </c>
      <c r="J252" s="226">
        <f aca="true" t="shared" si="107" ref="J252:S252">SUM(J21,J112,J118,J120,J133,J140,J145,J146,J153,J154,J155,J163,J169,J173,J180,J186,J206,J223,J227,)</f>
        <v>51</v>
      </c>
      <c r="K252" s="143">
        <f t="shared" si="107"/>
        <v>51</v>
      </c>
      <c r="L252" s="143">
        <f t="shared" si="107"/>
        <v>0</v>
      </c>
      <c r="M252" s="143">
        <f t="shared" si="107"/>
        <v>0</v>
      </c>
      <c r="N252" s="143">
        <f t="shared" si="107"/>
        <v>0</v>
      </c>
      <c r="O252" s="143">
        <f t="shared" si="107"/>
        <v>0</v>
      </c>
      <c r="P252" s="143">
        <f t="shared" si="107"/>
        <v>0</v>
      </c>
      <c r="Q252" s="143">
        <f t="shared" si="107"/>
        <v>0</v>
      </c>
      <c r="R252" s="143">
        <f t="shared" si="107"/>
        <v>0</v>
      </c>
      <c r="S252" s="143">
        <f t="shared" si="107"/>
        <v>0</v>
      </c>
    </row>
    <row r="253" spans="1:19" s="10" customFormat="1" ht="15.75">
      <c r="A253" s="44"/>
      <c r="B253" s="8">
        <v>231</v>
      </c>
      <c r="C253" s="56" t="s">
        <v>11</v>
      </c>
      <c r="D253" s="18">
        <f>SUM(D95)</f>
        <v>0</v>
      </c>
      <c r="E253" s="18">
        <f>SUM(E95)</f>
        <v>0</v>
      </c>
      <c r="F253" s="18">
        <f>SUM(F95)</f>
        <v>0</v>
      </c>
      <c r="G253" s="18">
        <f>SUM(G95)</f>
        <v>0</v>
      </c>
      <c r="H253" s="18">
        <f>SUM(H95)</f>
        <v>0</v>
      </c>
      <c r="I253" s="143">
        <f aca="true" t="shared" si="108" ref="I253:S253">SUM(I95,I241)</f>
        <v>0</v>
      </c>
      <c r="J253" s="226">
        <f t="shared" si="108"/>
        <v>1</v>
      </c>
      <c r="K253" s="143">
        <f t="shared" si="108"/>
        <v>1</v>
      </c>
      <c r="L253" s="143">
        <f t="shared" si="108"/>
        <v>0</v>
      </c>
      <c r="M253" s="143">
        <f t="shared" si="108"/>
        <v>0</v>
      </c>
      <c r="N253" s="143">
        <f t="shared" si="108"/>
        <v>0</v>
      </c>
      <c r="O253" s="143">
        <f t="shared" si="108"/>
        <v>0</v>
      </c>
      <c r="P253" s="143">
        <f t="shared" si="108"/>
        <v>0</v>
      </c>
      <c r="Q253" s="143">
        <f t="shared" si="108"/>
        <v>0</v>
      </c>
      <c r="R253" s="143">
        <f t="shared" si="108"/>
        <v>0</v>
      </c>
      <c r="S253" s="143">
        <f t="shared" si="108"/>
        <v>0</v>
      </c>
    </row>
    <row r="254" spans="1:19" s="10" customFormat="1" ht="36.75" customHeight="1">
      <c r="A254" s="44"/>
      <c r="B254" s="8">
        <v>242</v>
      </c>
      <c r="C254" s="56" t="s">
        <v>58</v>
      </c>
      <c r="D254" s="18">
        <f aca="true" t="shared" si="109" ref="D254:I254">SUM(D137,D158)</f>
        <v>0</v>
      </c>
      <c r="E254" s="18">
        <f t="shared" si="109"/>
        <v>0</v>
      </c>
      <c r="F254" s="18">
        <f t="shared" si="109"/>
        <v>0</v>
      </c>
      <c r="G254" s="18">
        <f t="shared" si="109"/>
        <v>0</v>
      </c>
      <c r="H254" s="18">
        <f t="shared" si="109"/>
        <v>0</v>
      </c>
      <c r="I254" s="143">
        <f t="shared" si="109"/>
        <v>10</v>
      </c>
      <c r="J254" s="226">
        <f aca="true" t="shared" si="110" ref="J254:S254">SUM(J137,J158)</f>
        <v>0</v>
      </c>
      <c r="K254" s="143">
        <f t="shared" si="110"/>
        <v>0</v>
      </c>
      <c r="L254" s="143">
        <f t="shared" si="110"/>
        <v>0</v>
      </c>
      <c r="M254" s="143">
        <f t="shared" si="110"/>
        <v>0</v>
      </c>
      <c r="N254" s="143">
        <f t="shared" si="110"/>
        <v>0</v>
      </c>
      <c r="O254" s="143">
        <f t="shared" si="110"/>
        <v>0</v>
      </c>
      <c r="P254" s="143">
        <f t="shared" si="110"/>
        <v>0</v>
      </c>
      <c r="Q254" s="143">
        <f t="shared" si="110"/>
        <v>0</v>
      </c>
      <c r="R254" s="143">
        <f t="shared" si="110"/>
        <v>0</v>
      </c>
      <c r="S254" s="143">
        <f t="shared" si="110"/>
        <v>0</v>
      </c>
    </row>
    <row r="255" spans="1:19" s="10" customFormat="1" ht="18.75" customHeight="1" hidden="1">
      <c r="A255" s="44"/>
      <c r="B255" s="8">
        <v>251</v>
      </c>
      <c r="C255" s="56" t="s">
        <v>111</v>
      </c>
      <c r="D255" s="18">
        <f aca="true" t="shared" si="111" ref="D255:I255">SUM(D85,D66,D150,D151)</f>
        <v>522</v>
      </c>
      <c r="E255" s="18">
        <f t="shared" si="111"/>
        <v>0</v>
      </c>
      <c r="F255" s="18">
        <f t="shared" si="111"/>
        <v>0</v>
      </c>
      <c r="G255" s="18">
        <f t="shared" si="111"/>
        <v>522</v>
      </c>
      <c r="H255" s="18">
        <f t="shared" si="111"/>
        <v>0</v>
      </c>
      <c r="I255" s="143">
        <f t="shared" si="111"/>
        <v>822.1</v>
      </c>
      <c r="J255" s="226">
        <f aca="true" t="shared" si="112" ref="J255:S255">SUM(J85,J66,J150,J151)</f>
        <v>822.1</v>
      </c>
      <c r="K255" s="143">
        <f t="shared" si="112"/>
        <v>0</v>
      </c>
      <c r="L255" s="143">
        <f t="shared" si="112"/>
        <v>0</v>
      </c>
      <c r="M255" s="143">
        <f t="shared" si="112"/>
        <v>822.1</v>
      </c>
      <c r="N255" s="143">
        <f t="shared" si="112"/>
        <v>0</v>
      </c>
      <c r="O255" s="143">
        <f t="shared" si="112"/>
        <v>0</v>
      </c>
      <c r="P255" s="143">
        <f t="shared" si="112"/>
        <v>0</v>
      </c>
      <c r="Q255" s="143">
        <f t="shared" si="112"/>
        <v>0</v>
      </c>
      <c r="R255" s="143">
        <f t="shared" si="112"/>
        <v>0</v>
      </c>
      <c r="S255" s="143">
        <f t="shared" si="112"/>
        <v>0</v>
      </c>
    </row>
    <row r="256" spans="1:19" s="10" customFormat="1" ht="15.75" hidden="1">
      <c r="A256" s="44"/>
      <c r="B256" s="8">
        <v>262</v>
      </c>
      <c r="C256" s="56" t="s">
        <v>36</v>
      </c>
      <c r="D256" s="18">
        <f aca="true" t="shared" si="113" ref="D256:I256">SUM(D67,D87,D45)</f>
        <v>0</v>
      </c>
      <c r="E256" s="18">
        <f t="shared" si="113"/>
        <v>0</v>
      </c>
      <c r="F256" s="18">
        <f t="shared" si="113"/>
        <v>0</v>
      </c>
      <c r="G256" s="18">
        <f t="shared" si="113"/>
        <v>0</v>
      </c>
      <c r="H256" s="18">
        <f t="shared" si="113"/>
        <v>0</v>
      </c>
      <c r="I256" s="143">
        <f t="shared" si="113"/>
        <v>0</v>
      </c>
      <c r="J256" s="226">
        <f aca="true" t="shared" si="114" ref="J256:S256">SUM(J67,J87,J45)</f>
        <v>0</v>
      </c>
      <c r="K256" s="143">
        <f t="shared" si="114"/>
        <v>0</v>
      </c>
      <c r="L256" s="143">
        <f t="shared" si="114"/>
        <v>0</v>
      </c>
      <c r="M256" s="143">
        <f t="shared" si="114"/>
        <v>0</v>
      </c>
      <c r="N256" s="143">
        <f t="shared" si="114"/>
        <v>0</v>
      </c>
      <c r="O256" s="143">
        <f t="shared" si="114"/>
        <v>0</v>
      </c>
      <c r="P256" s="143">
        <f t="shared" si="114"/>
        <v>0</v>
      </c>
      <c r="Q256" s="143">
        <f t="shared" si="114"/>
        <v>0</v>
      </c>
      <c r="R256" s="143">
        <f t="shared" si="114"/>
        <v>0</v>
      </c>
      <c r="S256" s="143">
        <f t="shared" si="114"/>
        <v>0</v>
      </c>
    </row>
    <row r="257" spans="1:22" s="10" customFormat="1" ht="31.5" hidden="1">
      <c r="A257" s="44"/>
      <c r="B257" s="8">
        <v>263</v>
      </c>
      <c r="C257" s="56" t="s">
        <v>44</v>
      </c>
      <c r="D257" s="18">
        <f aca="true" t="shared" si="115" ref="D257:I257">SUM(D68,D88,D226)</f>
        <v>68</v>
      </c>
      <c r="E257" s="18">
        <f t="shared" si="115"/>
        <v>0</v>
      </c>
      <c r="F257" s="18">
        <f t="shared" si="115"/>
        <v>0</v>
      </c>
      <c r="G257" s="18">
        <f t="shared" si="115"/>
        <v>68</v>
      </c>
      <c r="H257" s="18">
        <f t="shared" si="115"/>
        <v>0</v>
      </c>
      <c r="I257" s="143">
        <f t="shared" si="115"/>
        <v>120</v>
      </c>
      <c r="J257" s="226">
        <f aca="true" t="shared" si="116" ref="J257:S257">SUM(J68,J88,J226)</f>
        <v>85</v>
      </c>
      <c r="K257" s="143">
        <f t="shared" si="116"/>
        <v>25</v>
      </c>
      <c r="L257" s="143">
        <f t="shared" si="116"/>
        <v>60</v>
      </c>
      <c r="M257" s="143">
        <f t="shared" si="116"/>
        <v>0</v>
      </c>
      <c r="N257" s="143">
        <f t="shared" si="116"/>
        <v>0</v>
      </c>
      <c r="O257" s="143">
        <f t="shared" si="116"/>
        <v>0</v>
      </c>
      <c r="P257" s="143">
        <f t="shared" si="116"/>
        <v>0</v>
      </c>
      <c r="Q257" s="143">
        <f t="shared" si="116"/>
        <v>0</v>
      </c>
      <c r="R257" s="143">
        <f t="shared" si="116"/>
        <v>0</v>
      </c>
      <c r="S257" s="143">
        <f t="shared" si="116"/>
        <v>0</v>
      </c>
      <c r="T257" s="100"/>
      <c r="U257" s="100"/>
      <c r="V257" s="100"/>
    </row>
    <row r="258" spans="1:22" s="10" customFormat="1" ht="15.75">
      <c r="A258" s="44"/>
      <c r="B258" s="8">
        <v>290</v>
      </c>
      <c r="C258" s="56" t="s">
        <v>12</v>
      </c>
      <c r="D258" s="18">
        <f aca="true" t="shared" si="117" ref="D258:I258">SUM(D26,D187,D207,D234,D228,D121)</f>
        <v>58</v>
      </c>
      <c r="E258" s="18">
        <f t="shared" si="117"/>
        <v>0</v>
      </c>
      <c r="F258" s="18">
        <f t="shared" si="117"/>
        <v>0</v>
      </c>
      <c r="G258" s="18">
        <f t="shared" si="117"/>
        <v>58</v>
      </c>
      <c r="H258" s="18">
        <f t="shared" si="117"/>
        <v>0</v>
      </c>
      <c r="I258" s="143">
        <f t="shared" si="117"/>
        <v>339.4</v>
      </c>
      <c r="J258" s="226">
        <f aca="true" t="shared" si="118" ref="J258:S258">SUM(J26,J187,J207,J234,J228,J121)</f>
        <v>289.4</v>
      </c>
      <c r="K258" s="143">
        <f t="shared" si="118"/>
        <v>27</v>
      </c>
      <c r="L258" s="143">
        <f t="shared" si="118"/>
        <v>207.6</v>
      </c>
      <c r="M258" s="143">
        <f t="shared" si="118"/>
        <v>54.8</v>
      </c>
      <c r="N258" s="143">
        <f t="shared" si="118"/>
        <v>0</v>
      </c>
      <c r="O258" s="143">
        <f t="shared" si="118"/>
        <v>0</v>
      </c>
      <c r="P258" s="143">
        <f t="shared" si="118"/>
        <v>0</v>
      </c>
      <c r="Q258" s="143">
        <f t="shared" si="118"/>
        <v>0</v>
      </c>
      <c r="R258" s="143">
        <f t="shared" si="118"/>
        <v>0</v>
      </c>
      <c r="S258" s="143">
        <f t="shared" si="118"/>
        <v>0</v>
      </c>
      <c r="T258" s="101"/>
      <c r="U258" s="101"/>
      <c r="V258" s="100"/>
    </row>
    <row r="259" spans="1:22" s="10" customFormat="1" ht="15.75">
      <c r="A259" s="44"/>
      <c r="B259" s="8">
        <v>310</v>
      </c>
      <c r="C259" s="56" t="s">
        <v>14</v>
      </c>
      <c r="D259" s="172">
        <f aca="true" t="shared" si="119" ref="D259:I259">SUM(D28,D114,D209,D237,D175,D148,D122)</f>
        <v>400</v>
      </c>
      <c r="E259" s="172">
        <f t="shared" si="119"/>
        <v>0</v>
      </c>
      <c r="F259" s="172">
        <f t="shared" si="119"/>
        <v>0</v>
      </c>
      <c r="G259" s="172">
        <f t="shared" si="119"/>
        <v>400</v>
      </c>
      <c r="H259" s="172">
        <f t="shared" si="119"/>
        <v>0</v>
      </c>
      <c r="I259" s="172">
        <f t="shared" si="119"/>
        <v>145</v>
      </c>
      <c r="J259" s="226">
        <f aca="true" t="shared" si="120" ref="J259:S259">SUM(J28,J114,J209,J237,J175,J148,J122)</f>
        <v>21</v>
      </c>
      <c r="K259" s="172">
        <f t="shared" si="120"/>
        <v>21</v>
      </c>
      <c r="L259" s="172">
        <f t="shared" si="120"/>
        <v>0</v>
      </c>
      <c r="M259" s="172">
        <f t="shared" si="120"/>
        <v>0</v>
      </c>
      <c r="N259" s="172">
        <f t="shared" si="120"/>
        <v>0</v>
      </c>
      <c r="O259" s="172">
        <f t="shared" si="120"/>
        <v>0</v>
      </c>
      <c r="P259" s="172">
        <f t="shared" si="120"/>
        <v>0</v>
      </c>
      <c r="Q259" s="172">
        <f t="shared" si="120"/>
        <v>0</v>
      </c>
      <c r="R259" s="172">
        <f t="shared" si="120"/>
        <v>0</v>
      </c>
      <c r="S259" s="172">
        <f t="shared" si="120"/>
        <v>0</v>
      </c>
      <c r="T259" s="101"/>
      <c r="U259" s="100"/>
      <c r="V259" s="100"/>
    </row>
    <row r="260" spans="1:22" s="10" customFormat="1" ht="15.75">
      <c r="A260" s="44"/>
      <c r="B260" s="8">
        <v>340</v>
      </c>
      <c r="C260" s="56" t="s">
        <v>15</v>
      </c>
      <c r="D260" s="172">
        <f aca="true" t="shared" si="121" ref="D260:I260">SUM(D29,D115,D123,D129,D210,D238,D176,D189,D170)</f>
        <v>145</v>
      </c>
      <c r="E260" s="172">
        <f t="shared" si="121"/>
        <v>0</v>
      </c>
      <c r="F260" s="172">
        <f t="shared" si="121"/>
        <v>0</v>
      </c>
      <c r="G260" s="172">
        <f t="shared" si="121"/>
        <v>145</v>
      </c>
      <c r="H260" s="172">
        <f t="shared" si="121"/>
        <v>0</v>
      </c>
      <c r="I260" s="172">
        <f t="shared" si="121"/>
        <v>364.5</v>
      </c>
      <c r="J260" s="226">
        <f aca="true" t="shared" si="122" ref="J260:S260">SUM(J29,J115,J123,J129,J210,J238,J176,J189,J170)</f>
        <v>80.5</v>
      </c>
      <c r="K260" s="172">
        <f t="shared" si="122"/>
        <v>75</v>
      </c>
      <c r="L260" s="172">
        <f t="shared" si="122"/>
        <v>0</v>
      </c>
      <c r="M260" s="172">
        <f t="shared" si="122"/>
        <v>0</v>
      </c>
      <c r="N260" s="172">
        <f t="shared" si="122"/>
        <v>0</v>
      </c>
      <c r="O260" s="172">
        <f t="shared" si="122"/>
        <v>0</v>
      </c>
      <c r="P260" s="172">
        <f t="shared" si="122"/>
        <v>0.7</v>
      </c>
      <c r="Q260" s="172">
        <f t="shared" si="122"/>
        <v>0</v>
      </c>
      <c r="R260" s="172">
        <f t="shared" si="122"/>
        <v>0.8</v>
      </c>
      <c r="S260" s="172">
        <f t="shared" si="122"/>
        <v>4</v>
      </c>
      <c r="T260" s="100"/>
      <c r="U260" s="100"/>
      <c r="V260" s="100"/>
    </row>
    <row r="261" spans="1:22" s="28" customFormat="1" ht="19.5" customHeight="1" thickBot="1">
      <c r="A261" s="45"/>
      <c r="B261" s="46"/>
      <c r="C261" s="47" t="s">
        <v>43</v>
      </c>
      <c r="D261" s="48">
        <f aca="true" t="shared" si="123" ref="D261:I261">SUM(D244:D260)</f>
        <v>7719</v>
      </c>
      <c r="E261" s="48">
        <f t="shared" si="123"/>
        <v>0</v>
      </c>
      <c r="F261" s="48">
        <f t="shared" si="123"/>
        <v>0</v>
      </c>
      <c r="G261" s="48">
        <f t="shared" si="123"/>
        <v>7719</v>
      </c>
      <c r="H261" s="48">
        <f t="shared" si="123"/>
        <v>0</v>
      </c>
      <c r="I261" s="126">
        <f t="shared" si="123"/>
        <v>12096.7</v>
      </c>
      <c r="J261" s="233">
        <f aca="true" t="shared" si="124" ref="J261:S261">SUM(J244:J260)</f>
        <v>5789.8</v>
      </c>
      <c r="K261" s="126">
        <f>SUM(K244:K260)</f>
        <v>619.1</v>
      </c>
      <c r="L261" s="126">
        <f t="shared" si="124"/>
        <v>1125.3</v>
      </c>
      <c r="M261" s="126">
        <f t="shared" si="124"/>
        <v>1235.6</v>
      </c>
      <c r="N261" s="126">
        <f t="shared" si="124"/>
        <v>2216.3</v>
      </c>
      <c r="O261" s="126">
        <f t="shared" si="124"/>
        <v>0</v>
      </c>
      <c r="P261" s="126">
        <f t="shared" si="124"/>
        <v>0.7</v>
      </c>
      <c r="Q261" s="126">
        <f t="shared" si="124"/>
        <v>416</v>
      </c>
      <c r="R261" s="126">
        <f t="shared" si="124"/>
        <v>91.89999999999999</v>
      </c>
      <c r="S261" s="179">
        <f t="shared" si="124"/>
        <v>84.9</v>
      </c>
      <c r="T261" s="102"/>
      <c r="U261" s="102"/>
      <c r="V261" s="102"/>
    </row>
    <row r="263" spans="3:11" ht="12.75">
      <c r="C263" s="1" t="s">
        <v>154</v>
      </c>
      <c r="J263" s="1">
        <v>179.4</v>
      </c>
      <c r="K263" s="1">
        <v>179.4</v>
      </c>
    </row>
    <row r="265" spans="3:19" ht="12.75">
      <c r="C265" s="1" t="s">
        <v>143</v>
      </c>
      <c r="I265" s="207">
        <f>SUM(J265:J266)</f>
        <v>5904.899999999999</v>
      </c>
      <c r="J265" s="118">
        <f>SUM(K265:S265)</f>
        <v>5846.899999999999</v>
      </c>
      <c r="K265" s="1">
        <v>740</v>
      </c>
      <c r="L265" s="1">
        <v>1153</v>
      </c>
      <c r="M265" s="1">
        <v>1221.9</v>
      </c>
      <c r="N265" s="1">
        <v>2138.5</v>
      </c>
      <c r="P265" s="1">
        <v>0.7</v>
      </c>
      <c r="Q265" s="1">
        <v>416</v>
      </c>
      <c r="R265" s="1">
        <v>91.9</v>
      </c>
      <c r="S265" s="1">
        <v>84.9</v>
      </c>
    </row>
    <row r="266" spans="3:11" ht="12.75">
      <c r="C266" s="1" t="s">
        <v>103</v>
      </c>
      <c r="J266" s="1">
        <v>58</v>
      </c>
      <c r="K266" s="1">
        <v>58</v>
      </c>
    </row>
    <row r="267" spans="3:19" ht="12.75">
      <c r="C267" s="1" t="s">
        <v>108</v>
      </c>
      <c r="J267" s="125">
        <f>SUM(J265+J266-J261-J263)</f>
        <v>-64.30000000000146</v>
      </c>
      <c r="K267" s="125">
        <f>SUM(K265+K266-K261-K263)</f>
        <v>-0.5000000000000284</v>
      </c>
      <c r="L267" s="125">
        <f>SUM(L265-L261)</f>
        <v>27.700000000000045</v>
      </c>
      <c r="M267" s="125">
        <f aca="true" t="shared" si="125" ref="M267:S267">SUM(M265-M261)</f>
        <v>-13.699999999999818</v>
      </c>
      <c r="N267" s="125">
        <f t="shared" si="125"/>
        <v>-77.80000000000018</v>
      </c>
      <c r="O267" s="125"/>
      <c r="P267" s="125">
        <f t="shared" si="125"/>
        <v>0</v>
      </c>
      <c r="Q267" s="125">
        <f t="shared" si="125"/>
        <v>0</v>
      </c>
      <c r="R267" s="125">
        <f t="shared" si="125"/>
        <v>1.4210854715202004E-14</v>
      </c>
      <c r="S267" s="125">
        <f t="shared" si="125"/>
        <v>0</v>
      </c>
    </row>
    <row r="270" spans="3:19" ht="12.75" hidden="1">
      <c r="C270" s="104" t="s">
        <v>142</v>
      </c>
      <c r="D270" s="105"/>
      <c r="E270" s="105"/>
      <c r="F270" s="105"/>
      <c r="G270" s="105"/>
      <c r="H270" s="105"/>
      <c r="I270" s="105"/>
      <c r="J270" s="117">
        <f aca="true" t="shared" si="126" ref="J270:J275">SUM(K270:S270)</f>
        <v>6991.999999999999</v>
      </c>
      <c r="K270" s="105">
        <v>1676.9</v>
      </c>
      <c r="L270" s="105">
        <v>882.1</v>
      </c>
      <c r="M270" s="105">
        <v>2940.9</v>
      </c>
      <c r="N270" s="105">
        <v>304.7</v>
      </c>
      <c r="O270" s="105">
        <v>1014</v>
      </c>
      <c r="P270" s="105"/>
      <c r="Q270" s="105"/>
      <c r="R270" s="105">
        <v>84.9</v>
      </c>
      <c r="S270" s="106">
        <v>88.5</v>
      </c>
    </row>
    <row r="271" spans="3:19" ht="12.75" hidden="1">
      <c r="C271" s="107" t="s">
        <v>145</v>
      </c>
      <c r="D271" s="108"/>
      <c r="E271" s="108"/>
      <c r="F271" s="108"/>
      <c r="G271" s="108"/>
      <c r="H271" s="108"/>
      <c r="I271" s="108" t="s">
        <v>148</v>
      </c>
      <c r="J271" s="108">
        <f t="shared" si="126"/>
        <v>1028.9</v>
      </c>
      <c r="K271" s="108">
        <v>1028.9</v>
      </c>
      <c r="L271" s="108"/>
      <c r="M271" s="108"/>
      <c r="N271" s="108"/>
      <c r="O271" s="108"/>
      <c r="P271" s="108"/>
      <c r="Q271" s="108"/>
      <c r="R271" s="108"/>
      <c r="S271" s="109"/>
    </row>
    <row r="272" spans="3:19" ht="13.5" hidden="1" thickBot="1">
      <c r="C272" s="110" t="s">
        <v>144</v>
      </c>
      <c r="D272" s="111"/>
      <c r="E272" s="111"/>
      <c r="F272" s="111"/>
      <c r="G272" s="111"/>
      <c r="H272" s="111"/>
      <c r="I272" s="111" t="s">
        <v>148</v>
      </c>
      <c r="J272" s="108">
        <f t="shared" si="126"/>
        <v>90</v>
      </c>
      <c r="K272" s="111">
        <v>90</v>
      </c>
      <c r="L272" s="111"/>
      <c r="M272" s="111"/>
      <c r="N272" s="111"/>
      <c r="O272" s="111"/>
      <c r="P272" s="111"/>
      <c r="Q272" s="111"/>
      <c r="R272" s="111"/>
      <c r="S272" s="112"/>
    </row>
    <row r="273" spans="3:19" ht="12.75" hidden="1">
      <c r="C273" s="104" t="s">
        <v>143</v>
      </c>
      <c r="D273" s="105"/>
      <c r="E273" s="105"/>
      <c r="F273" s="105"/>
      <c r="G273" s="105"/>
      <c r="H273" s="105"/>
      <c r="I273" s="105"/>
      <c r="J273" s="113">
        <f t="shared" si="126"/>
        <v>6997.8</v>
      </c>
      <c r="K273" s="105">
        <v>1865.2</v>
      </c>
      <c r="L273" s="105">
        <v>872.6</v>
      </c>
      <c r="M273" s="105">
        <v>2907.9</v>
      </c>
      <c r="N273" s="105">
        <v>126.7</v>
      </c>
      <c r="O273" s="105">
        <v>1052</v>
      </c>
      <c r="P273" s="105"/>
      <c r="Q273" s="105"/>
      <c r="R273" s="105">
        <v>84.9</v>
      </c>
      <c r="S273" s="106">
        <v>88.5</v>
      </c>
    </row>
    <row r="274" spans="3:19" ht="12.75" hidden="1">
      <c r="C274" s="107" t="s">
        <v>146</v>
      </c>
      <c r="D274" s="108"/>
      <c r="E274" s="108"/>
      <c r="F274" s="108"/>
      <c r="G274" s="108"/>
      <c r="H274" s="108"/>
      <c r="I274" s="108" t="s">
        <v>148</v>
      </c>
      <c r="J274" s="108">
        <f t="shared" si="126"/>
        <v>1184.2</v>
      </c>
      <c r="K274" s="108">
        <v>1184.2</v>
      </c>
      <c r="L274" s="108"/>
      <c r="M274" s="108"/>
      <c r="N274" s="108"/>
      <c r="O274" s="108"/>
      <c r="P274" s="108"/>
      <c r="Q274" s="108"/>
      <c r="R274" s="108"/>
      <c r="S274" s="109"/>
    </row>
    <row r="275" spans="3:19" ht="13.5" hidden="1" thickBot="1">
      <c r="C275" s="110" t="s">
        <v>147</v>
      </c>
      <c r="D275" s="111"/>
      <c r="E275" s="111"/>
      <c r="F275" s="111"/>
      <c r="G275" s="111"/>
      <c r="H275" s="111"/>
      <c r="I275" s="111" t="s">
        <v>148</v>
      </c>
      <c r="J275" s="111">
        <f t="shared" si="126"/>
        <v>190</v>
      </c>
      <c r="K275" s="111">
        <v>190</v>
      </c>
      <c r="L275" s="111"/>
      <c r="M275" s="111"/>
      <c r="N275" s="111"/>
      <c r="O275" s="111"/>
      <c r="P275" s="111"/>
      <c r="Q275" s="111"/>
      <c r="R275" s="111"/>
      <c r="S275" s="112"/>
    </row>
  </sheetData>
  <sheetProtection formatCells="0" formatColumns="0" formatRows="0" insertColumns="0" insertRows="0" insertHyperlinks="0" deleteColumns="0" deleteRows="0" sort="0" autoFilter="0" pivotTables="0"/>
  <mergeCells count="29">
    <mergeCell ref="M1:S1"/>
    <mergeCell ref="A4:S4"/>
    <mergeCell ref="A8:I8"/>
    <mergeCell ref="A9:C9"/>
    <mergeCell ref="A125:C125"/>
    <mergeCell ref="B126:C126"/>
    <mergeCell ref="A100:C100"/>
    <mergeCell ref="A116:C116"/>
    <mergeCell ref="A117:C117"/>
    <mergeCell ref="A124:C124"/>
    <mergeCell ref="A225:C225"/>
    <mergeCell ref="A230:C230"/>
    <mergeCell ref="A239:C239"/>
    <mergeCell ref="A211:C211"/>
    <mergeCell ref="A212:C212"/>
    <mergeCell ref="B130:C130"/>
    <mergeCell ref="B132:C132"/>
    <mergeCell ref="A134:C134"/>
    <mergeCell ref="B136:C136"/>
    <mergeCell ref="A240:C240"/>
    <mergeCell ref="B141:C141"/>
    <mergeCell ref="B159:C159"/>
    <mergeCell ref="A177:C177"/>
    <mergeCell ref="A178:C178"/>
    <mergeCell ref="A242:C242"/>
    <mergeCell ref="A182:C182"/>
    <mergeCell ref="A183:C183"/>
    <mergeCell ref="A190:C190"/>
    <mergeCell ref="A191:C191"/>
  </mergeCells>
  <printOptions/>
  <pageMargins left="0.2755905511811024" right="0.1968503937007874" top="0.31496062992125984" bottom="0.1968503937007874" header="0" footer="0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urist</cp:lastModifiedBy>
  <cp:lastPrinted>2014-11-16T07:22:16Z</cp:lastPrinted>
  <dcterms:created xsi:type="dcterms:W3CDTF">2007-10-26T05:01:23Z</dcterms:created>
  <dcterms:modified xsi:type="dcterms:W3CDTF">2014-12-28T23:43:09Z</dcterms:modified>
  <cp:category/>
  <cp:version/>
  <cp:contentType/>
  <cp:contentStatus/>
</cp:coreProperties>
</file>